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Хольнов\Коммуналка на сайт\2021 год\Май 2021\"/>
    </mc:Choice>
  </mc:AlternateContent>
  <xr:revisionPtr revIDLastSave="0" documentId="13_ncr:1_{88978C3F-A76C-4C8C-BCAB-26649BDF31F7}" xr6:coauthVersionLast="47" xr6:coauthVersionMax="47" xr10:uidLastSave="{00000000-0000-0000-0000-000000000000}"/>
  <bookViews>
    <workbookView xWindow="-120" yWindow="-120" windowWidth="20730" windowHeight="11160" tabRatio="856" activeTab="2" xr2:uid="{00000000-000D-0000-FFFF-FFFF00000000}"/>
  </bookViews>
  <sheets>
    <sheet name="Общ. счетчики" sheetId="1" r:id="rId1"/>
    <sheet name="корп. 3" sheetId="11" r:id="rId2"/>
    <sheet name="Справка по ОПУ и ИПУ" sheetId="13" r:id="rId3"/>
  </sheets>
  <externalReferences>
    <externalReference r:id="rId4"/>
  </externalReferences>
  <definedNames>
    <definedName name="_xlnm.Print_Area" localSheetId="0">'Общ. счетчики'!$A$1:$H$71</definedName>
  </definedNames>
  <calcPr calcId="181029"/>
</workbook>
</file>

<file path=xl/calcChain.xml><?xml version="1.0" encoding="utf-8"?>
<calcChain xmlns="http://schemas.openxmlformats.org/spreadsheetml/2006/main">
  <c r="F8" i="13" l="1"/>
  <c r="E8" i="13" s="1"/>
  <c r="F7" i="13"/>
  <c r="E7" i="13" s="1"/>
  <c r="F6" i="13" l="1"/>
  <c r="C11" i="11" l="1"/>
  <c r="C8" i="11" l="1"/>
  <c r="G6" i="13" l="1"/>
  <c r="D10" i="11"/>
  <c r="E6" i="13" l="1"/>
  <c r="D13" i="11" l="1"/>
  <c r="E9" i="13" l="1"/>
  <c r="C16" i="11" l="1"/>
  <c r="E29" i="1" l="1"/>
  <c r="G9" i="13" l="1"/>
  <c r="F9" i="13" l="1"/>
  <c r="E60" i="1" l="1"/>
  <c r="G60" i="1" s="1"/>
  <c r="E59" i="1"/>
  <c r="G59" i="1" s="1"/>
  <c r="E8" i="11" l="1"/>
  <c r="E14" i="11" l="1"/>
  <c r="E13" i="11"/>
  <c r="E12" i="11"/>
  <c r="E15" i="11" l="1"/>
  <c r="E50" i="1" l="1"/>
  <c r="G50" i="1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E44" i="1"/>
  <c r="G44" i="1" s="1"/>
  <c r="E43" i="1"/>
  <c r="G43" i="1" s="1"/>
  <c r="E40" i="1"/>
  <c r="G40" i="1" s="1"/>
  <c r="E30" i="1"/>
  <c r="G30" i="1" s="1"/>
  <c r="G29" i="1"/>
  <c r="E24" i="1"/>
  <c r="G24" i="1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G61" i="1" l="1"/>
  <c r="B65" i="1"/>
  <c r="G25" i="1"/>
  <c r="G13" i="1"/>
  <c r="B66" i="1" l="1"/>
  <c r="C7" i="11"/>
  <c r="E9" i="11" l="1"/>
  <c r="E41" i="1" l="1"/>
  <c r="G41" i="1" s="1"/>
  <c r="G31" i="1"/>
  <c r="B64" i="1" l="1"/>
  <c r="G51" i="1"/>
  <c r="G45" i="1"/>
  <c r="B67" i="1" s="1"/>
  <c r="G19" i="1"/>
  <c r="G26" i="1" s="1"/>
  <c r="B63" i="1" l="1"/>
  <c r="E7" i="11" l="1"/>
  <c r="E11" i="11" l="1"/>
  <c r="E10" i="11"/>
  <c r="E16" i="11" l="1"/>
  <c r="E20" i="11" s="1"/>
</calcChain>
</file>

<file path=xl/sharedStrings.xml><?xml version="1.0" encoding="utf-8"?>
<sst xmlns="http://schemas.openxmlformats.org/spreadsheetml/2006/main" count="126" uniqueCount="91">
  <si>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</si>
  <si>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</si>
  <si>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</si>
  <si>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</si>
  <si>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</si>
  <si>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</si>
  <si>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</si>
  <si>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</si>
  <si>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</si>
  <si>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</si>
  <si>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</si>
  <si>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</si>
  <si>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</si>
  <si>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</si>
  <si>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</si>
  <si>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</si>
  <si>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</si>
  <si>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</si>
  <si>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</si>
  <si>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</si>
  <si>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</si>
  <si>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</si>
  <si>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</si>
  <si>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</si>
  <si>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</si>
  <si>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 xml:space="preserve"> </t>
  </si>
  <si>
    <t>Из них на Офисы</t>
  </si>
  <si>
    <t>Всего по Жилкомплексу</t>
  </si>
  <si>
    <t>ОТЧЕТ</t>
  </si>
  <si>
    <t>Расчет возмещения стоимости коммунальных услуг по гаражу</t>
  </si>
  <si>
    <t>Коммунальная услуга</t>
  </si>
  <si>
    <t>тариф, руб.</t>
  </si>
  <si>
    <t>Итого, рубли</t>
  </si>
  <si>
    <t>Распределение расходов на коммунальные услуги по 310 гаражам</t>
  </si>
  <si>
    <t>В расчете на 1 гараж</t>
  </si>
  <si>
    <t>Кол-во</t>
  </si>
  <si>
    <t>Электроснабжение, кВт/ч</t>
  </si>
  <si>
    <t>Холодное водоснабжение, куб.м.</t>
  </si>
  <si>
    <t>Горячее водоснабжение, куб.м.</t>
  </si>
  <si>
    <t>Водоотведение, куб.м.</t>
  </si>
  <si>
    <t>Из них Жилье</t>
  </si>
  <si>
    <t>_______________________ Хольнов А.И.</t>
  </si>
  <si>
    <t>Председатель правления ТСЖ "ДУБКИ"</t>
  </si>
  <si>
    <t>Офисы № 10,11,14,15,16,    17, 6А, 4А</t>
  </si>
  <si>
    <t xml:space="preserve">Офисы № 9,12,13,18,19,  19А      </t>
  </si>
  <si>
    <t>кВт/ч</t>
  </si>
  <si>
    <t>Теплоснабжение, 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</si>
  <si>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</si>
  <si>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</si>
  <si>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</si>
  <si>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</si>
  <si>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</si>
  <si>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</si>
  <si>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</si>
  <si>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</si>
  <si>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</si>
  <si>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</si>
  <si>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</si>
  <si>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</si>
  <si>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</si>
  <si>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</si>
  <si>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</si>
  <si>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</si>
  <si>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</si>
  <si>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</si>
  <si>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</si>
  <si>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</si>
  <si>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</si>
  <si>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Офисы № 1,2,3,4,5,6,7,9</t>
  </si>
  <si>
    <t>28737396</t>
  </si>
  <si>
    <t>29993313</t>
  </si>
  <si>
    <t>29993646</t>
  </si>
  <si>
    <t>29993290</t>
  </si>
  <si>
    <t>29993615</t>
  </si>
  <si>
    <t>29993962</t>
  </si>
  <si>
    <t>29993111</t>
  </si>
  <si>
    <t>Из них ОДН, ИТП и ВНС</t>
  </si>
  <si>
    <t>ОДН холодное водоснабжение</t>
  </si>
  <si>
    <t>ОДН горячее водоснабжение</t>
  </si>
  <si>
    <t>ОДН водоотведение</t>
  </si>
  <si>
    <t>ОДН электроснабжение</t>
  </si>
  <si>
    <t>Насосная пожаротушения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</si>
  <si>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</si>
  <si>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</si>
  <si>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</si>
  <si>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</si>
  <si>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</si>
  <si>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Электроэнергия ИТП, кВт/ч</t>
  </si>
  <si>
    <t>по потреблению электроэнергии за период с  23.04.2021г. по  21.05.2021г.</t>
  </si>
  <si>
    <t>Май 2021 года</t>
  </si>
  <si>
    <t>СПРАВОЧНАЯ ИНФОРМАЦИЯ потребление коммунальных услуг в здании по адресу г.Химки, ул.Лавочкина, д.13 май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</si>
</sst>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-* #,##0.00_р_._-;\-* #,##0.00_р_._-;_-* &quot;-&quot;??_р_._-;_-@_-"/>
    <numFmt numFmtId="168" formatCode="_-* #,##0_р_._-;\-* #,##0_р_._-;_-* &quot;-&quot;??_р_._-;_-@_-"/>
    <numFmt numFmtId="173" formatCode="0.0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6"/>
      <name val="Calibri"/>
      <family val="2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8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166" fontId="3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4" fillId="0" borderId="0" xfId="0" applyNumberFormat="1" applyFont="1"/>
    <xf numFmtId="49" fontId="4" fillId="0" borderId="2" xfId="0" applyNumberFormat="1" applyFont="1" applyBorder="1" applyAlignment="1">
      <alignment vertical="top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Border="1"/>
    <xf numFmtId="0" fontId="7" fillId="2" borderId="5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49" fontId="7" fillId="2" borderId="0" xfId="0" applyNumberFormat="1" applyFont="1" applyFill="1" applyAlignment="1">
      <alignment horizontal="left" vertical="center" wrapText="1"/>
    </xf>
    <xf numFmtId="0" fontId="7" fillId="0" borderId="0" xfId="0" applyFont="1"/>
    <xf numFmtId="49" fontId="4" fillId="2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wrapText="1"/>
    </xf>
    <xf numFmtId="0" fontId="6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8" fillId="0" borderId="7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9" xfId="0" applyFont="1" applyBorder="1"/>
    <xf numFmtId="168" fontId="16" fillId="0" borderId="9" xfId="1" applyNumberFormat="1" applyFont="1" applyBorder="1"/>
    <xf numFmtId="166" fontId="16" fillId="0" borderId="9" xfId="1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166" fontId="17" fillId="0" borderId="0" xfId="1" applyFont="1"/>
    <xf numFmtId="0" fontId="16" fillId="0" borderId="7" xfId="0" applyFont="1" applyBorder="1"/>
    <xf numFmtId="168" fontId="16" fillId="0" borderId="7" xfId="1" applyNumberFormat="1" applyFont="1" applyBorder="1"/>
    <xf numFmtId="166" fontId="16" fillId="0" borderId="7" xfId="1" applyFont="1" applyBorder="1"/>
    <xf numFmtId="0" fontId="16" fillId="0" borderId="2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6" fontId="16" fillId="0" borderId="9" xfId="0" applyNumberFormat="1" applyFont="1" applyBorder="1"/>
    <xf numFmtId="166" fontId="16" fillId="0" borderId="7" xfId="0" applyNumberFormat="1" applyFont="1" applyBorder="1"/>
    <xf numFmtId="0" fontId="3" fillId="0" borderId="0" xfId="0" applyFont="1"/>
    <xf numFmtId="0" fontId="9" fillId="0" borderId="0" xfId="0" applyFont="1" applyAlignment="1">
      <alignment wrapText="1"/>
    </xf>
    <xf numFmtId="49" fontId="9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173" fontId="9" fillId="0" borderId="7" xfId="0" applyNumberFormat="1" applyFont="1" applyBorder="1" applyAlignment="1">
      <alignment horizont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168" fontId="4" fillId="0" borderId="7" xfId="1" applyNumberFormat="1" applyFont="1" applyBorder="1" applyAlignment="1">
      <alignment horizontal="left" vertical="center" indent="1"/>
    </xf>
    <xf numFmtId="168" fontId="4" fillId="0" borderId="7" xfId="1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wrapText="1"/>
    </xf>
    <xf numFmtId="173" fontId="9" fillId="0" borderId="10" xfId="0" applyNumberFormat="1" applyFont="1" applyBorder="1" applyAlignment="1">
      <alignment horizontal="center" wrapText="1"/>
    </xf>
    <xf numFmtId="1" fontId="4" fillId="5" borderId="2" xfId="0" applyNumberFormat="1" applyFont="1" applyFill="1" applyBorder="1" applyAlignment="1">
      <alignment horizontal="left"/>
    </xf>
    <xf numFmtId="0" fontId="7" fillId="2" borderId="0" xfId="0" applyFont="1" applyFill="1" applyAlignment="1">
      <alignment vertical="center"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22" xfId="0" applyFont="1" applyBorder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9" fillId="0" borderId="11" xfId="0" applyFont="1" applyBorder="1" applyAlignment="1">
      <alignment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wrapText="1"/>
    </xf>
    <xf numFmtId="2" fontId="14" fillId="0" borderId="0" xfId="0" applyNumberFormat="1" applyFont="1"/>
    <xf numFmtId="0" fontId="18" fillId="0" borderId="0" xfId="0" applyFont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73" fontId="9" fillId="0" borderId="0" xfId="0" applyNumberFormat="1" applyFont="1" applyAlignment="1">
      <alignment wrapText="1"/>
    </xf>
    <xf numFmtId="49" fontId="4" fillId="5" borderId="2" xfId="0" applyNumberFormat="1" applyFont="1" applyFill="1" applyBorder="1" applyAlignment="1">
      <alignment horizontal="left" vertical="top"/>
    </xf>
    <xf numFmtId="1" fontId="4" fillId="5" borderId="2" xfId="0" applyNumberFormat="1" applyFont="1" applyFill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2" borderId="7" xfId="2" applyNumberFormat="1" applyFont="1" applyFill="1" applyBorder="1" applyAlignment="1">
      <alignment horizontal="right" vertical="center"/>
    </xf>
    <xf numFmtId="2" fontId="9" fillId="0" borderId="8" xfId="0" applyNumberFormat="1" applyFont="1" applyBorder="1" applyAlignment="1">
      <alignment horizontal="center" wrapText="1"/>
    </xf>
    <xf numFmtId="1" fontId="9" fillId="0" borderId="7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3" xfId="4" xr:uid="{00000000-0005-0000-0000-000003000000}"/>
    <cellStyle name="Финансовый" xfId="1" builtinId="3"/>
    <cellStyle name="Финансовый 2" xfId="5" xr:uid="{00000000-0005-0000-0000-000005000000}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view="pageBreakPreview" topLeftCell="A7" zoomScale="120" zoomScaleSheetLayoutView="120" workbookViewId="0">
      <selection activeCell="D59" sqref="D59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126" t="s">
        <v>28</v>
      </c>
      <c r="B1" s="126"/>
      <c r="C1" s="126"/>
      <c r="D1" s="126"/>
      <c r="E1" s="126"/>
      <c r="F1" s="126"/>
      <c r="G1" s="126"/>
    </row>
    <row r="2" spans="1:8" ht="15" x14ac:dyDescent="0.2">
      <c r="A2" s="127" t="s">
        <v>88</v>
      </c>
      <c r="B2" s="127"/>
      <c r="C2" s="127"/>
      <c r="D2" s="127"/>
      <c r="E2" s="127"/>
      <c r="F2" s="127"/>
      <c r="G2" s="127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116" t="s">
        <v>0</v>
      </c>
      <c r="B4" s="128" t="s">
        <v>1</v>
      </c>
      <c r="C4" s="128" t="s">
        <v>2</v>
      </c>
      <c r="D4" s="128"/>
      <c r="E4" s="103" t="s">
        <v>3</v>
      </c>
      <c r="F4" s="103" t="s">
        <v>4</v>
      </c>
      <c r="G4" s="128" t="s">
        <v>5</v>
      </c>
    </row>
    <row r="5" spans="1:8" ht="13.5" thickBot="1" x14ac:dyDescent="0.25">
      <c r="A5" s="104"/>
      <c r="B5" s="128"/>
      <c r="C5" s="128"/>
      <c r="D5" s="128"/>
      <c r="E5" s="104"/>
      <c r="F5" s="104"/>
      <c r="G5" s="128"/>
    </row>
    <row r="6" spans="1:8" ht="13.5" thickBot="1" x14ac:dyDescent="0.25">
      <c r="A6" s="105"/>
      <c r="B6" s="128"/>
      <c r="C6" s="5" t="s">
        <v>6</v>
      </c>
      <c r="D6" s="6" t="s">
        <v>7</v>
      </c>
      <c r="E6" s="105"/>
      <c r="F6" s="105"/>
      <c r="G6" s="128"/>
    </row>
    <row r="7" spans="1:8" ht="18" customHeight="1" thickBot="1" x14ac:dyDescent="0.25">
      <c r="A7" s="113" t="s">
        <v>82</v>
      </c>
      <c r="B7" s="114"/>
      <c r="C7" s="114"/>
      <c r="D7" s="115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5055</v>
      </c>
      <c r="D8" s="21">
        <v>5131</v>
      </c>
      <c r="E8" s="38">
        <f>D8-C8</f>
        <v>76</v>
      </c>
      <c r="F8" s="21">
        <v>15</v>
      </c>
      <c r="G8" s="22">
        <f>E8*F8</f>
        <v>1140</v>
      </c>
      <c r="H8" s="8"/>
    </row>
    <row r="9" spans="1:8" ht="64.5" thickBot="1" x14ac:dyDescent="0.25">
      <c r="A9" s="9" t="s">
        <v>9</v>
      </c>
      <c r="B9" s="21">
        <v>29993299</v>
      </c>
      <c r="C9" s="22">
        <v>1956</v>
      </c>
      <c r="D9" s="22">
        <v>1993</v>
      </c>
      <c r="E9" s="38">
        <f>D9-C9</f>
        <v>37</v>
      </c>
      <c r="F9" s="22">
        <v>60</v>
      </c>
      <c r="G9" s="22">
        <f>E9*F9</f>
        <v>2220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9056</v>
      </c>
      <c r="D10" s="21">
        <v>9255</v>
      </c>
      <c r="E10" s="38">
        <f>D10-C10</f>
        <v>199</v>
      </c>
      <c r="F10" s="21">
        <v>40</v>
      </c>
      <c r="G10" s="22">
        <f>E10*F10</f>
        <v>7960</v>
      </c>
    </row>
    <row r="11" spans="1:8" ht="15" customHeight="1" thickBot="1" x14ac:dyDescent="0.25">
      <c r="A11" s="11" t="s">
        <v>11</v>
      </c>
      <c r="B11" s="25">
        <v>29993506</v>
      </c>
      <c r="C11" s="21">
        <v>11776</v>
      </c>
      <c r="D11" s="21">
        <v>12018</v>
      </c>
      <c r="E11" s="38">
        <f>D11-C11</f>
        <v>242</v>
      </c>
      <c r="F11" s="21">
        <v>60</v>
      </c>
      <c r="G11" s="22">
        <f>E11*F11</f>
        <v>14520</v>
      </c>
    </row>
    <row r="12" spans="1:8" ht="15" customHeight="1" thickBot="1" x14ac:dyDescent="0.25">
      <c r="A12" s="9" t="s">
        <v>68</v>
      </c>
      <c r="B12" s="22">
        <v>29993527</v>
      </c>
      <c r="C12" s="21">
        <v>4774</v>
      </c>
      <c r="D12" s="21">
        <v>4868</v>
      </c>
      <c r="E12" s="38">
        <f>D12-C12</f>
        <v>94</v>
      </c>
      <c r="F12" s="21">
        <v>20</v>
      </c>
      <c r="G12" s="22">
        <f>E12*F12</f>
        <v>1880</v>
      </c>
    </row>
    <row r="13" spans="1:8" ht="18" customHeight="1" thickBot="1" x14ac:dyDescent="0.25">
      <c r="A13" s="81" t="s">
        <v>83</v>
      </c>
      <c r="B13" s="82"/>
      <c r="C13" s="40"/>
      <c r="D13" s="40"/>
      <c r="E13" s="38"/>
      <c r="F13" s="42"/>
      <c r="G13" s="12">
        <f>SUM(G8:G12)</f>
        <v>27720</v>
      </c>
    </row>
    <row r="14" spans="1:8" ht="42.75" customHeight="1" thickBot="1" x14ac:dyDescent="0.25">
      <c r="A14" s="7" t="s">
        <v>8</v>
      </c>
      <c r="B14" s="21">
        <v>29993434</v>
      </c>
      <c r="C14" s="20">
        <v>4761</v>
      </c>
      <c r="D14" s="20">
        <v>4850</v>
      </c>
      <c r="E14" s="38">
        <f t="shared" ref="E14:E18" si="0">D14-C14</f>
        <v>89</v>
      </c>
      <c r="F14" s="21">
        <v>10</v>
      </c>
      <c r="G14" s="22">
        <f t="shared" ref="G14:G18" si="1">E14*F14</f>
        <v>890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3430</v>
      </c>
      <c r="D15" s="21">
        <v>3517</v>
      </c>
      <c r="E15" s="38">
        <f t="shared" si="0"/>
        <v>87</v>
      </c>
      <c r="F15" s="21">
        <v>15</v>
      </c>
      <c r="G15" s="22">
        <f t="shared" si="1"/>
        <v>1305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2472</v>
      </c>
      <c r="D16" s="21">
        <v>2534</v>
      </c>
      <c r="E16" s="38">
        <f t="shared" si="0"/>
        <v>62</v>
      </c>
      <c r="F16" s="21">
        <v>40</v>
      </c>
      <c r="G16" s="22">
        <f t="shared" si="1"/>
        <v>2480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4500</v>
      </c>
      <c r="D17" s="21">
        <v>4585</v>
      </c>
      <c r="E17" s="38">
        <f t="shared" si="0"/>
        <v>85</v>
      </c>
      <c r="F17" s="21">
        <v>30</v>
      </c>
      <c r="G17" s="22">
        <f t="shared" si="1"/>
        <v>2550</v>
      </c>
      <c r="H17" s="10"/>
    </row>
    <row r="18" spans="1:8" ht="31.5" customHeight="1" thickBot="1" x14ac:dyDescent="0.25">
      <c r="A18" s="13" t="s">
        <v>44</v>
      </c>
      <c r="B18" s="22">
        <v>29993504</v>
      </c>
      <c r="C18" s="21">
        <v>4805</v>
      </c>
      <c r="D18" s="21">
        <v>4890</v>
      </c>
      <c r="E18" s="38">
        <f t="shared" si="0"/>
        <v>85</v>
      </c>
      <c r="F18" s="21">
        <v>20</v>
      </c>
      <c r="G18" s="22">
        <f t="shared" si="1"/>
        <v>1700</v>
      </c>
      <c r="H18" s="10"/>
    </row>
    <row r="19" spans="1:8" ht="18" customHeight="1" thickBot="1" x14ac:dyDescent="0.25">
      <c r="A19" s="121" t="s">
        <v>84</v>
      </c>
      <c r="B19" s="122"/>
      <c r="C19" s="122"/>
      <c r="D19" s="125"/>
      <c r="E19" s="38"/>
      <c r="G19" s="15">
        <f>SUM(G14:G18)</f>
        <v>8925</v>
      </c>
    </row>
    <row r="20" spans="1:8" ht="39" customHeight="1" thickBot="1" x14ac:dyDescent="0.25">
      <c r="A20" s="7" t="s">
        <v>8</v>
      </c>
      <c r="B20" s="21">
        <v>29993452</v>
      </c>
      <c r="C20" s="21">
        <v>8290</v>
      </c>
      <c r="D20" s="21">
        <v>8433</v>
      </c>
      <c r="E20" s="38">
        <f t="shared" ref="E20:E24" si="2">D20-C20</f>
        <v>143</v>
      </c>
      <c r="F20" s="21">
        <v>10</v>
      </c>
      <c r="G20" s="22">
        <f t="shared" ref="G20:G24" si="3">E20*F20</f>
        <v>1430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2318</v>
      </c>
      <c r="D21" s="21">
        <v>2356</v>
      </c>
      <c r="E21" s="38">
        <f t="shared" si="2"/>
        <v>38</v>
      </c>
      <c r="F21" s="22">
        <v>15</v>
      </c>
      <c r="G21" s="22">
        <f t="shared" si="3"/>
        <v>570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6304</v>
      </c>
      <c r="D22" s="20">
        <v>6434</v>
      </c>
      <c r="E22" s="38">
        <f t="shared" si="2"/>
        <v>130</v>
      </c>
      <c r="F22" s="21">
        <v>40</v>
      </c>
      <c r="G22" s="22">
        <f t="shared" si="3"/>
        <v>5200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7791</v>
      </c>
      <c r="D23" s="22">
        <v>7948</v>
      </c>
      <c r="E23" s="38">
        <f t="shared" si="2"/>
        <v>157</v>
      </c>
      <c r="F23" s="21">
        <v>30</v>
      </c>
      <c r="G23" s="22">
        <f t="shared" si="3"/>
        <v>4710</v>
      </c>
      <c r="H23" s="10"/>
    </row>
    <row r="24" spans="1:8" ht="30.75" customHeight="1" thickBot="1" x14ac:dyDescent="0.25">
      <c r="A24" s="13" t="s">
        <v>43</v>
      </c>
      <c r="B24" s="22">
        <v>29993524</v>
      </c>
      <c r="C24" s="22">
        <v>8231</v>
      </c>
      <c r="D24" s="22">
        <v>8441</v>
      </c>
      <c r="E24" s="38">
        <f t="shared" si="2"/>
        <v>210</v>
      </c>
      <c r="F24" s="21">
        <v>20</v>
      </c>
      <c r="G24" s="22">
        <f t="shared" si="3"/>
        <v>4200</v>
      </c>
      <c r="H24" s="10"/>
    </row>
    <row r="25" spans="1:8" ht="13.5" thickBot="1" x14ac:dyDescent="0.25">
      <c r="A25" s="119"/>
      <c r="B25" s="119"/>
      <c r="C25" s="119"/>
      <c r="D25" s="119"/>
      <c r="E25" s="119"/>
      <c r="F25" s="5" t="s">
        <v>16</v>
      </c>
      <c r="G25" s="15">
        <f>SUM(G20:G24)</f>
        <v>16110</v>
      </c>
    </row>
    <row r="26" spans="1:8" ht="13.5" thickBot="1" x14ac:dyDescent="0.25">
      <c r="C26" s="16"/>
      <c r="D26" s="16"/>
      <c r="F26" s="5" t="s">
        <v>17</v>
      </c>
      <c r="G26" s="59">
        <f>G25+G19+G13</f>
        <v>52755</v>
      </c>
      <c r="H26" s="10"/>
    </row>
    <row r="27" spans="1:8" x14ac:dyDescent="0.2">
      <c r="C27" s="16"/>
      <c r="D27" s="16"/>
      <c r="G27" s="33"/>
      <c r="H27" s="10"/>
    </row>
    <row r="28" spans="1:8" ht="13.5" thickBot="1" x14ac:dyDescent="0.25"/>
    <row r="29" spans="1:8" ht="19.5" customHeight="1" thickBot="1" x14ac:dyDescent="0.25">
      <c r="A29" s="32" t="s">
        <v>85</v>
      </c>
      <c r="B29" s="26" t="s">
        <v>69</v>
      </c>
      <c r="C29" s="20">
        <v>190493</v>
      </c>
      <c r="D29" s="20">
        <v>193919</v>
      </c>
      <c r="E29" s="22">
        <f>D29-C29</f>
        <v>3426</v>
      </c>
      <c r="F29" s="21">
        <v>1</v>
      </c>
      <c r="G29" s="22">
        <f>E29*F29</f>
        <v>3426</v>
      </c>
      <c r="H29" s="10"/>
    </row>
    <row r="30" spans="1:8" ht="18.75" customHeight="1" thickBot="1" x14ac:dyDescent="0.25">
      <c r="A30" s="17" t="s">
        <v>18</v>
      </c>
      <c r="B30" s="22">
        <v>29211536</v>
      </c>
      <c r="C30" s="20">
        <v>166764</v>
      </c>
      <c r="D30" s="20">
        <v>170024</v>
      </c>
      <c r="E30" s="22">
        <f>D30-C30</f>
        <v>3260</v>
      </c>
      <c r="F30" s="21">
        <v>1</v>
      </c>
      <c r="G30" s="22">
        <f>E30*F30</f>
        <v>3260</v>
      </c>
      <c r="H30" s="10"/>
    </row>
    <row r="31" spans="1:8" ht="13.5" thickBot="1" x14ac:dyDescent="0.25">
      <c r="F31" s="5" t="s">
        <v>16</v>
      </c>
      <c r="G31" s="75">
        <f>SUM(G29:G30)</f>
        <v>6686</v>
      </c>
    </row>
    <row r="32" spans="1:8" x14ac:dyDescent="0.2">
      <c r="G32" s="18"/>
    </row>
    <row r="33" spans="1:8" x14ac:dyDescent="0.2">
      <c r="G33" s="18"/>
    </row>
    <row r="34" spans="1:8" x14ac:dyDescent="0.2">
      <c r="A34" s="120"/>
      <c r="B34" s="120"/>
      <c r="C34" s="120"/>
      <c r="D34" s="120"/>
      <c r="E34" s="120"/>
      <c r="F34" s="102"/>
      <c r="G34" s="102"/>
    </row>
    <row r="35" spans="1:8" ht="13.5" thickBot="1" x14ac:dyDescent="0.25">
      <c r="A35" s="1"/>
      <c r="B35" s="2"/>
      <c r="G35" s="2"/>
    </row>
    <row r="36" spans="1:8" ht="12.75" customHeight="1" x14ac:dyDescent="0.2">
      <c r="A36" s="116" t="s">
        <v>0</v>
      </c>
      <c r="B36" s="103" t="s">
        <v>1</v>
      </c>
      <c r="C36" s="106" t="s">
        <v>2</v>
      </c>
      <c r="D36" s="107"/>
      <c r="E36" s="103" t="s">
        <v>3</v>
      </c>
      <c r="F36" s="103" t="s">
        <v>4</v>
      </c>
      <c r="G36" s="103" t="s">
        <v>5</v>
      </c>
    </row>
    <row r="37" spans="1:8" ht="13.5" thickBot="1" x14ac:dyDescent="0.25">
      <c r="A37" s="117"/>
      <c r="B37" s="104"/>
      <c r="C37" s="108"/>
      <c r="D37" s="109"/>
      <c r="E37" s="104"/>
      <c r="F37" s="104"/>
      <c r="G37" s="104"/>
    </row>
    <row r="38" spans="1:8" ht="13.5" thickBot="1" x14ac:dyDescent="0.25">
      <c r="A38" s="118"/>
      <c r="B38" s="105"/>
      <c r="C38" s="5" t="s">
        <v>6</v>
      </c>
      <c r="D38" s="6" t="s">
        <v>7</v>
      </c>
      <c r="E38" s="105"/>
      <c r="F38" s="105"/>
      <c r="G38" s="105"/>
    </row>
    <row r="39" spans="1:8" ht="25.5" customHeight="1" thickBot="1" x14ac:dyDescent="0.25">
      <c r="A39" s="123"/>
      <c r="B39" s="124"/>
      <c r="C39" s="124"/>
      <c r="D39" s="124"/>
      <c r="E39" s="35"/>
      <c r="G39" s="19"/>
    </row>
    <row r="40" spans="1:8" ht="15" customHeight="1" thickBot="1" x14ac:dyDescent="0.25">
      <c r="A40" s="13" t="s">
        <v>19</v>
      </c>
      <c r="B40" s="13" t="s">
        <v>70</v>
      </c>
      <c r="C40" s="20">
        <v>2523</v>
      </c>
      <c r="D40" s="20">
        <v>2569</v>
      </c>
      <c r="E40" s="21">
        <f>D40-C40</f>
        <v>46</v>
      </c>
      <c r="F40" s="13">
        <v>30</v>
      </c>
      <c r="G40" s="37">
        <f>E40*F40</f>
        <v>1380</v>
      </c>
      <c r="H40" s="10"/>
    </row>
    <row r="41" spans="1:8" ht="15" customHeight="1" thickBot="1" x14ac:dyDescent="0.25">
      <c r="A41" s="23" t="s">
        <v>20</v>
      </c>
      <c r="B41" s="21">
        <v>29993194</v>
      </c>
      <c r="C41" s="21">
        <v>2348</v>
      </c>
      <c r="D41" s="21">
        <v>2421</v>
      </c>
      <c r="E41" s="21">
        <f>D41-C41</f>
        <v>73</v>
      </c>
      <c r="F41" s="21">
        <v>30</v>
      </c>
      <c r="G41" s="22">
        <f>E41*F41</f>
        <v>2190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3" t="s">
        <v>21</v>
      </c>
      <c r="B43" s="26" t="s">
        <v>71</v>
      </c>
      <c r="C43" s="25">
        <v>11249</v>
      </c>
      <c r="D43" s="25">
        <v>11616</v>
      </c>
      <c r="E43" s="21">
        <f>D43-C43</f>
        <v>367</v>
      </c>
      <c r="F43" s="21">
        <v>30</v>
      </c>
      <c r="G43" s="22">
        <f>E43*F43</f>
        <v>11010</v>
      </c>
      <c r="H43" s="10"/>
    </row>
    <row r="44" spans="1:8" ht="15" customHeight="1" thickBot="1" x14ac:dyDescent="0.25">
      <c r="A44" s="23" t="s">
        <v>22</v>
      </c>
      <c r="B44" s="13" t="s">
        <v>72</v>
      </c>
      <c r="C44" s="39">
        <v>8748</v>
      </c>
      <c r="D44" s="39">
        <v>8888</v>
      </c>
      <c r="E44" s="21">
        <f>D44-C44</f>
        <v>140</v>
      </c>
      <c r="F44" s="21">
        <v>30</v>
      </c>
      <c r="G44" s="22">
        <f>E44*F44</f>
        <v>4200</v>
      </c>
      <c r="H44" s="10"/>
    </row>
    <row r="45" spans="1:8" ht="16.5" customHeight="1" thickBot="1" x14ac:dyDescent="0.25">
      <c r="A45" s="121" t="s">
        <v>23</v>
      </c>
      <c r="B45" s="122"/>
      <c r="C45" s="99"/>
      <c r="D45" s="41"/>
      <c r="E45" s="36"/>
      <c r="F45" s="5" t="s">
        <v>16</v>
      </c>
      <c r="G45" s="91">
        <f>SUM(G40:G44)</f>
        <v>18780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11180</v>
      </c>
      <c r="D46" s="22">
        <v>11368</v>
      </c>
      <c r="E46" s="22">
        <f t="shared" ref="E46:E50" si="4">D46-C46</f>
        <v>188</v>
      </c>
      <c r="F46" s="21">
        <v>15</v>
      </c>
      <c r="G46" s="22">
        <f t="shared" ref="G46:G50" si="5">E46*F46</f>
        <v>2820</v>
      </c>
      <c r="H46" s="10"/>
    </row>
    <row r="47" spans="1:8" ht="49.5" customHeight="1" thickBot="1" x14ac:dyDescent="0.25">
      <c r="A47" s="13" t="s">
        <v>13</v>
      </c>
      <c r="B47" s="21">
        <v>29993517</v>
      </c>
      <c r="C47" s="21">
        <v>1648</v>
      </c>
      <c r="D47" s="21">
        <v>1683</v>
      </c>
      <c r="E47" s="22">
        <f t="shared" si="4"/>
        <v>35</v>
      </c>
      <c r="F47" s="21">
        <v>60</v>
      </c>
      <c r="G47" s="22">
        <f t="shared" si="5"/>
        <v>2100</v>
      </c>
      <c r="H47" s="10"/>
    </row>
    <row r="48" spans="1:8" ht="15" customHeight="1" thickBot="1" x14ac:dyDescent="0.25">
      <c r="A48" s="13" t="s">
        <v>14</v>
      </c>
      <c r="B48" s="21">
        <v>29116365</v>
      </c>
      <c r="C48" s="20">
        <v>17631</v>
      </c>
      <c r="D48" s="20">
        <v>17987</v>
      </c>
      <c r="E48" s="22">
        <f t="shared" si="4"/>
        <v>356</v>
      </c>
      <c r="F48" s="21">
        <v>60</v>
      </c>
      <c r="G48" s="22">
        <f t="shared" si="5"/>
        <v>21360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14780</v>
      </c>
      <c r="D49" s="22">
        <v>15071</v>
      </c>
      <c r="E49" s="22">
        <f t="shared" si="4"/>
        <v>291</v>
      </c>
      <c r="F49" s="21">
        <v>80</v>
      </c>
      <c r="G49" s="22">
        <f t="shared" si="5"/>
        <v>23280</v>
      </c>
      <c r="H49" s="10"/>
    </row>
    <row r="50" spans="1:8" ht="15" customHeight="1" thickBot="1" x14ac:dyDescent="0.25">
      <c r="A50" s="23" t="s">
        <v>68</v>
      </c>
      <c r="B50" s="22">
        <v>29993469</v>
      </c>
      <c r="C50" s="22">
        <v>6836</v>
      </c>
      <c r="D50" s="22">
        <v>6983</v>
      </c>
      <c r="E50" s="22">
        <f t="shared" si="4"/>
        <v>147</v>
      </c>
      <c r="F50" s="21">
        <v>40</v>
      </c>
      <c r="G50" s="22">
        <f t="shared" si="5"/>
        <v>5880</v>
      </c>
      <c r="H50" s="10"/>
    </row>
    <row r="51" spans="1:8" ht="13.5" thickBot="1" x14ac:dyDescent="0.25">
      <c r="A51" s="14"/>
      <c r="B51" s="14"/>
      <c r="C51" s="22"/>
      <c r="D51" s="14"/>
      <c r="E51" s="29"/>
      <c r="F51" s="5" t="s">
        <v>16</v>
      </c>
      <c r="G51" s="43">
        <f>SUM(G46:G50)</f>
        <v>55440</v>
      </c>
    </row>
    <row r="53" spans="1:8" x14ac:dyDescent="0.2">
      <c r="A53" s="116" t="s">
        <v>0</v>
      </c>
      <c r="B53" s="103" t="s">
        <v>1</v>
      </c>
      <c r="C53" s="106" t="s">
        <v>2</v>
      </c>
      <c r="D53" s="107"/>
      <c r="E53" s="103" t="s">
        <v>3</v>
      </c>
      <c r="F53" s="103" t="s">
        <v>4</v>
      </c>
      <c r="G53" s="103" t="s">
        <v>5</v>
      </c>
    </row>
    <row r="54" spans="1:8" ht="13.5" thickBot="1" x14ac:dyDescent="0.25">
      <c r="A54" s="117"/>
      <c r="B54" s="104"/>
      <c r="C54" s="108"/>
      <c r="D54" s="109"/>
      <c r="E54" s="104"/>
      <c r="F54" s="104"/>
      <c r="G54" s="104"/>
    </row>
    <row r="55" spans="1:8" ht="13.5" thickBot="1" x14ac:dyDescent="0.25">
      <c r="A55" s="118"/>
      <c r="B55" s="105"/>
      <c r="C55" s="5" t="s">
        <v>6</v>
      </c>
      <c r="D55" s="6" t="s">
        <v>7</v>
      </c>
      <c r="E55" s="105"/>
      <c r="F55" s="105"/>
      <c r="G55" s="105"/>
    </row>
    <row r="56" spans="1:8" ht="15" customHeight="1" thickBot="1" x14ac:dyDescent="0.25">
      <c r="A56" s="110" t="s">
        <v>86</v>
      </c>
      <c r="B56" s="13" t="s">
        <v>73</v>
      </c>
      <c r="C56" s="20">
        <v>7551</v>
      </c>
      <c r="D56" s="20">
        <v>7700</v>
      </c>
      <c r="E56" s="21">
        <f t="shared" ref="E56:E58" si="6">D56-C56</f>
        <v>149</v>
      </c>
      <c r="F56" s="20">
        <v>40</v>
      </c>
      <c r="G56" s="22">
        <f t="shared" ref="G56:G58" si="7">E56*F56</f>
        <v>5960</v>
      </c>
      <c r="H56" s="10"/>
    </row>
    <row r="57" spans="1:8" ht="15" customHeight="1" thickBot="1" x14ac:dyDescent="0.25">
      <c r="A57" s="111"/>
      <c r="B57" s="13" t="s">
        <v>74</v>
      </c>
      <c r="C57" s="20">
        <v>4745</v>
      </c>
      <c r="D57" s="20">
        <v>4840</v>
      </c>
      <c r="E57" s="21">
        <f t="shared" si="6"/>
        <v>95</v>
      </c>
      <c r="F57" s="20">
        <v>20</v>
      </c>
      <c r="G57" s="22">
        <f t="shared" si="7"/>
        <v>1900</v>
      </c>
      <c r="H57" s="10"/>
    </row>
    <row r="58" spans="1:8" ht="15" customHeight="1" thickBot="1" x14ac:dyDescent="0.25">
      <c r="A58" s="112"/>
      <c r="B58" s="13" t="s">
        <v>75</v>
      </c>
      <c r="C58" s="20">
        <v>981</v>
      </c>
      <c r="D58" s="20">
        <v>1000</v>
      </c>
      <c r="E58" s="21">
        <f t="shared" si="6"/>
        <v>19</v>
      </c>
      <c r="F58" s="20">
        <v>80</v>
      </c>
      <c r="G58" s="22">
        <f t="shared" si="7"/>
        <v>1520</v>
      </c>
      <c r="H58" s="10"/>
    </row>
    <row r="59" spans="1:8" ht="15" customHeight="1" thickBot="1" x14ac:dyDescent="0.25">
      <c r="A59" s="100" t="s">
        <v>81</v>
      </c>
      <c r="B59" s="77">
        <v>32358499</v>
      </c>
      <c r="C59" s="20">
        <v>0</v>
      </c>
      <c r="D59" s="20">
        <v>0</v>
      </c>
      <c r="E59" s="21">
        <f t="shared" ref="E59:E60" si="8">D59-C59</f>
        <v>0</v>
      </c>
      <c r="F59" s="20">
        <v>1</v>
      </c>
      <c r="G59" s="22">
        <f t="shared" ref="G59:G60" si="9">E59*F59</f>
        <v>0</v>
      </c>
    </row>
    <row r="60" spans="1:8" ht="15" customHeight="1" thickBot="1" x14ac:dyDescent="0.25">
      <c r="A60" s="101"/>
      <c r="B60" s="79">
        <v>32358505</v>
      </c>
      <c r="C60" s="20">
        <v>0</v>
      </c>
      <c r="D60" s="20">
        <v>0</v>
      </c>
      <c r="E60" s="21">
        <f t="shared" si="8"/>
        <v>0</v>
      </c>
      <c r="F60" s="20">
        <v>1</v>
      </c>
      <c r="G60" s="22">
        <f t="shared" si="9"/>
        <v>0</v>
      </c>
    </row>
    <row r="61" spans="1:8" ht="15" customHeight="1" thickBot="1" x14ac:dyDescent="0.25">
      <c r="A61" s="30"/>
      <c r="B61" s="31"/>
      <c r="C61" s="31"/>
      <c r="D61" s="31"/>
      <c r="E61" s="31"/>
      <c r="F61" s="80" t="s">
        <v>16</v>
      </c>
      <c r="G61" s="92">
        <f>SUM(G56:G60)</f>
        <v>9380</v>
      </c>
    </row>
    <row r="62" spans="1:8" ht="15" customHeight="1" x14ac:dyDescent="0.2">
      <c r="A62" s="30"/>
      <c r="B62" s="31"/>
      <c r="C62" s="31"/>
      <c r="D62" s="31"/>
      <c r="E62" s="31"/>
      <c r="F62" s="78"/>
      <c r="G62" s="34"/>
    </row>
    <row r="63" spans="1:8" ht="15" customHeight="1" x14ac:dyDescent="0.2">
      <c r="A63" s="68" t="s">
        <v>27</v>
      </c>
      <c r="B63" s="69">
        <f>G26+G31+G45+G51+G61</f>
        <v>143041</v>
      </c>
      <c r="C63" s="31"/>
      <c r="D63" s="31"/>
      <c r="E63" s="31"/>
      <c r="F63" s="76"/>
      <c r="G63" s="34"/>
    </row>
    <row r="64" spans="1:8" ht="15" customHeight="1" x14ac:dyDescent="0.2">
      <c r="A64" s="68" t="s">
        <v>26</v>
      </c>
      <c r="B64" s="69">
        <f>SUM(G12)+SUM(G18:G18)+SUM(G24:G24)+G31+SUM(G50:G50)</f>
        <v>20346</v>
      </c>
      <c r="C64" s="31"/>
      <c r="D64" s="31"/>
      <c r="E64" s="31"/>
      <c r="F64" s="76"/>
      <c r="G64" s="34"/>
    </row>
    <row r="65" spans="1:7" ht="21.75" customHeight="1" x14ac:dyDescent="0.2">
      <c r="A65" s="44" t="s">
        <v>40</v>
      </c>
      <c r="B65" s="70">
        <f>SUM(G10:G11)+SUM(G16:G17)+SUM(G22:G23)+SUM(G48:G49)</f>
        <v>82060</v>
      </c>
      <c r="D65" s="62"/>
      <c r="E65" s="62"/>
      <c r="F65" s="76"/>
    </row>
    <row r="66" spans="1:7" ht="21.75" customHeight="1" x14ac:dyDescent="0.2">
      <c r="A66" s="44" t="s">
        <v>67</v>
      </c>
      <c r="B66" s="70">
        <f>G61</f>
        <v>9380</v>
      </c>
      <c r="D66" s="16"/>
      <c r="G66" s="18"/>
    </row>
    <row r="67" spans="1:7" ht="21.75" customHeight="1" x14ac:dyDescent="0.2">
      <c r="A67" s="44" t="s">
        <v>76</v>
      </c>
      <c r="B67" s="70">
        <f>G8+G9+G14+G15+G20+G21+G45+G46+G47</f>
        <v>31255</v>
      </c>
      <c r="D67" s="16"/>
      <c r="G67" s="18"/>
    </row>
    <row r="69" spans="1:7" x14ac:dyDescent="0.2">
      <c r="B69" t="s">
        <v>42</v>
      </c>
    </row>
    <row r="71" spans="1:7" x14ac:dyDescent="0.2">
      <c r="B71" t="s">
        <v>41</v>
      </c>
    </row>
  </sheetData>
  <mergeCells count="29">
    <mergeCell ref="A1:G1"/>
    <mergeCell ref="A2:G2"/>
    <mergeCell ref="F4:F6"/>
    <mergeCell ref="A4:A6"/>
    <mergeCell ref="G4:G6"/>
    <mergeCell ref="E4:E6"/>
    <mergeCell ref="B4:B6"/>
    <mergeCell ref="C4:D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59:A60"/>
    <mergeCell ref="F34:G34"/>
    <mergeCell ref="F36:F38"/>
    <mergeCell ref="G36:G38"/>
    <mergeCell ref="C53:D54"/>
    <mergeCell ref="F53:F55"/>
    <mergeCell ref="G53:G55"/>
    <mergeCell ref="A56:A58"/>
  </mergeCells>
  <phoneticPr fontId="9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0"/>
  <sheetViews>
    <sheetView workbookViewId="0">
      <selection activeCell="C8" sqref="C8"/>
    </sheetView>
  </sheetViews>
  <sheetFormatPr defaultColWidth="9.140625" defaultRowHeight="12.75" x14ac:dyDescent="0.2"/>
  <cols>
    <col min="1" max="1" width="7.28515625" style="45" customWidth="1"/>
    <col min="2" max="2" width="33.85546875" style="45" customWidth="1"/>
    <col min="3" max="3" width="15.42578125" style="45" customWidth="1"/>
    <col min="4" max="4" width="12.42578125" style="45" customWidth="1"/>
    <col min="5" max="5" width="17.85546875" style="45" customWidth="1"/>
    <col min="6" max="16384" width="9.140625" style="45"/>
  </cols>
  <sheetData>
    <row r="2" spans="1:7" ht="21" x14ac:dyDescent="0.2">
      <c r="A2" s="130" t="s">
        <v>89</v>
      </c>
      <c r="B2" s="130"/>
      <c r="C2" s="130"/>
      <c r="D2" s="130"/>
      <c r="E2" s="130"/>
    </row>
    <row r="4" spans="1:7" ht="18.75" x14ac:dyDescent="0.3">
      <c r="A4" s="46" t="s">
        <v>29</v>
      </c>
    </row>
    <row r="5" spans="1:7" ht="13.5" thickBot="1" x14ac:dyDescent="0.25"/>
    <row r="6" spans="1:7" ht="16.5" thickBot="1" x14ac:dyDescent="0.3">
      <c r="A6" s="51" t="s">
        <v>24</v>
      </c>
      <c r="B6" s="52" t="s">
        <v>30</v>
      </c>
      <c r="C6" s="58" t="s">
        <v>35</v>
      </c>
      <c r="D6" s="52" t="s">
        <v>31</v>
      </c>
      <c r="E6" s="53" t="s">
        <v>32</v>
      </c>
    </row>
    <row r="7" spans="1:7" ht="15.75" x14ac:dyDescent="0.25">
      <c r="A7" s="48">
        <v>1</v>
      </c>
      <c r="B7" s="48" t="s">
        <v>36</v>
      </c>
      <c r="C7" s="49">
        <f>'Общ. счетчики'!G61</f>
        <v>9380</v>
      </c>
      <c r="D7" s="50">
        <v>4.01</v>
      </c>
      <c r="E7" s="60">
        <f>C7*D7</f>
        <v>37613.799999999996</v>
      </c>
    </row>
    <row r="8" spans="1:7" ht="15.75" x14ac:dyDescent="0.25">
      <c r="A8" s="55">
        <v>2</v>
      </c>
      <c r="B8" s="48" t="s">
        <v>80</v>
      </c>
      <c r="C8" s="49">
        <f>6275.6*0.5694</f>
        <v>3573.3266400000002</v>
      </c>
      <c r="D8" s="50">
        <v>4.01</v>
      </c>
      <c r="E8" s="60">
        <f>C8*D8</f>
        <v>14329.0398264</v>
      </c>
    </row>
    <row r="9" spans="1:7" ht="15.75" x14ac:dyDescent="0.25">
      <c r="A9" s="55">
        <v>3</v>
      </c>
      <c r="B9" s="55" t="s">
        <v>37</v>
      </c>
      <c r="C9" s="56">
        <v>3</v>
      </c>
      <c r="D9" s="57">
        <v>28.01</v>
      </c>
      <c r="E9" s="60">
        <f>C9*D9</f>
        <v>84.03</v>
      </c>
    </row>
    <row r="10" spans="1:7" ht="15.75" x14ac:dyDescent="0.25">
      <c r="A10" s="55">
        <v>4</v>
      </c>
      <c r="B10" s="55" t="s">
        <v>38</v>
      </c>
      <c r="C10" s="56">
        <v>0</v>
      </c>
      <c r="D10" s="57">
        <f>0.051*D15+D12</f>
        <v>147.07511</v>
      </c>
      <c r="E10" s="60">
        <f>C10*D10</f>
        <v>0</v>
      </c>
    </row>
    <row r="11" spans="1:7" ht="15.75" x14ac:dyDescent="0.25">
      <c r="A11" s="55">
        <v>5</v>
      </c>
      <c r="B11" s="55" t="s">
        <v>39</v>
      </c>
      <c r="C11" s="56">
        <f>C9+C10</f>
        <v>3</v>
      </c>
      <c r="D11" s="57">
        <v>33.4</v>
      </c>
      <c r="E11" s="60">
        <f>C11*D11</f>
        <v>100.19999999999999</v>
      </c>
    </row>
    <row r="12" spans="1:7" ht="15.75" x14ac:dyDescent="0.25">
      <c r="A12" s="55">
        <v>6</v>
      </c>
      <c r="B12" s="55" t="s">
        <v>77</v>
      </c>
      <c r="C12" s="56">
        <v>6</v>
      </c>
      <c r="D12" s="57">
        <v>28.01</v>
      </c>
      <c r="E12" s="60">
        <f t="shared" ref="E12:E14" si="0">C12*D12</f>
        <v>168.06</v>
      </c>
      <c r="G12" s="87"/>
    </row>
    <row r="13" spans="1:7" ht="15.75" x14ac:dyDescent="0.25">
      <c r="A13" s="55">
        <v>7</v>
      </c>
      <c r="B13" s="55" t="s">
        <v>78</v>
      </c>
      <c r="C13" s="56">
        <v>6</v>
      </c>
      <c r="D13" s="57">
        <f>D10</f>
        <v>147.07511</v>
      </c>
      <c r="E13" s="60">
        <f t="shared" si="0"/>
        <v>882.45065999999997</v>
      </c>
      <c r="G13" s="87"/>
    </row>
    <row r="14" spans="1:7" ht="15.75" x14ac:dyDescent="0.25">
      <c r="A14" s="55">
        <v>8</v>
      </c>
      <c r="B14" s="55" t="s">
        <v>79</v>
      </c>
      <c r="C14" s="56">
        <v>11</v>
      </c>
      <c r="D14" s="57">
        <v>33.4</v>
      </c>
      <c r="E14" s="60">
        <f t="shared" si="0"/>
        <v>367.4</v>
      </c>
      <c r="G14" s="87"/>
    </row>
    <row r="15" spans="1:7" ht="15.75" x14ac:dyDescent="0.25">
      <c r="A15" s="55">
        <v>9</v>
      </c>
      <c r="B15" s="55" t="s">
        <v>46</v>
      </c>
      <c r="C15" s="57">
        <v>0</v>
      </c>
      <c r="D15" s="57">
        <v>2334.61</v>
      </c>
      <c r="E15" s="61">
        <f>C15*D15</f>
        <v>0</v>
      </c>
    </row>
    <row r="16" spans="1:7" ht="15.75" x14ac:dyDescent="0.25">
      <c r="A16" s="55">
        <v>10</v>
      </c>
      <c r="B16" s="55" t="s">
        <v>87</v>
      </c>
      <c r="C16" s="57">
        <f>'[1]Расчет платы на отопление и ГВС'!$F$17</f>
        <v>0</v>
      </c>
      <c r="D16" s="57">
        <v>4.01</v>
      </c>
      <c r="E16" s="61">
        <f>C16*D16</f>
        <v>0</v>
      </c>
    </row>
    <row r="17" spans="1:5" ht="15" customHeight="1" x14ac:dyDescent="0.25">
      <c r="A17" s="47"/>
      <c r="B17" s="47"/>
      <c r="C17" s="47"/>
      <c r="D17" s="47"/>
      <c r="E17" s="47"/>
    </row>
    <row r="18" spans="1:5" ht="15.75" x14ac:dyDescent="0.25">
      <c r="A18" s="47" t="s">
        <v>33</v>
      </c>
      <c r="B18" s="47"/>
      <c r="C18" s="47"/>
      <c r="D18" s="47"/>
      <c r="E18" s="47"/>
    </row>
    <row r="20" spans="1:5" ht="23.25" x14ac:dyDescent="0.35">
      <c r="A20" s="47" t="s">
        <v>34</v>
      </c>
      <c r="E20" s="54">
        <f>SUM(E7:E16)/310</f>
        <v>172.72574350451612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4"/>
  <sheetViews>
    <sheetView tabSelected="1" zoomScale="110" zoomScaleNormal="110" workbookViewId="0">
      <selection activeCell="G10" sqref="G10"/>
    </sheetView>
  </sheetViews>
  <sheetFormatPr defaultColWidth="9.140625" defaultRowHeight="33" customHeight="1" x14ac:dyDescent="0.2"/>
  <cols>
    <col min="1" max="1" width="6.5703125" style="63" customWidth="1"/>
    <col min="2" max="2" width="23.5703125" style="63" customWidth="1"/>
    <col min="3" max="3" width="10.140625" style="63" customWidth="1"/>
    <col min="4" max="4" width="15.85546875" style="63" customWidth="1"/>
    <col min="5" max="5" width="10.7109375" style="63" customWidth="1"/>
    <col min="6" max="6" width="11.42578125" style="63" customWidth="1"/>
    <col min="7" max="7" width="18.5703125" style="63" customWidth="1"/>
    <col min="8" max="8" width="8.85546875" style="63" customWidth="1"/>
    <col min="9" max="16384" width="9.140625" style="63"/>
  </cols>
  <sheetData>
    <row r="1" spans="1:8" ht="36.75" customHeight="1" x14ac:dyDescent="0.2">
      <c r="A1" s="94" t="s">
        <v>90</v>
      </c>
      <c r="B1" s="95"/>
      <c r="C1" s="95"/>
      <c r="D1" s="95"/>
      <c r="E1" s="95"/>
      <c r="F1" s="95"/>
      <c r="G1" s="95"/>
    </row>
    <row r="2" spans="1:8" ht="15" customHeight="1" x14ac:dyDescent="0.2">
      <c r="A2" s="133" t="s">
        <v>47</v>
      </c>
      <c r="B2" s="133" t="s">
        <v>48</v>
      </c>
      <c r="C2" s="133" t="s">
        <v>49</v>
      </c>
      <c r="D2" s="133" t="s">
        <v>50</v>
      </c>
      <c r="E2" s="133" t="s">
        <v>51</v>
      </c>
      <c r="F2" s="133"/>
      <c r="G2" s="133"/>
    </row>
    <row r="3" spans="1:8" ht="15" customHeight="1" x14ac:dyDescent="0.2">
      <c r="A3" s="133"/>
      <c r="B3" s="133"/>
      <c r="C3" s="133"/>
      <c r="D3" s="133"/>
      <c r="E3" s="133" t="s">
        <v>52</v>
      </c>
      <c r="F3" s="133"/>
      <c r="G3" s="133" t="s">
        <v>55</v>
      </c>
    </row>
    <row r="4" spans="1:8" ht="15" customHeight="1" x14ac:dyDescent="0.2">
      <c r="A4" s="133"/>
      <c r="B4" s="133"/>
      <c r="C4" s="133"/>
      <c r="D4" s="129"/>
      <c r="E4" s="71" t="s">
        <v>53</v>
      </c>
      <c r="F4" s="71" t="s">
        <v>54</v>
      </c>
      <c r="G4" s="133"/>
    </row>
    <row r="5" spans="1:8" ht="17.25" customHeight="1" x14ac:dyDescent="0.2">
      <c r="A5" s="64" t="s">
        <v>58</v>
      </c>
      <c r="B5" s="65" t="s">
        <v>56</v>
      </c>
      <c r="C5" s="72" t="s">
        <v>57</v>
      </c>
      <c r="D5" s="86">
        <v>101308.75</v>
      </c>
      <c r="E5" s="97">
        <v>305.11</v>
      </c>
      <c r="F5" s="65"/>
      <c r="G5" s="65"/>
    </row>
    <row r="6" spans="1:8" ht="21.75" customHeight="1" x14ac:dyDescent="0.2">
      <c r="A6" s="64" t="s">
        <v>58</v>
      </c>
      <c r="B6" s="65" t="s">
        <v>60</v>
      </c>
      <c r="C6" s="66" t="s">
        <v>57</v>
      </c>
      <c r="D6" s="73"/>
      <c r="E6" s="74">
        <f>E7*0.051</f>
        <v>62.09606999999999</v>
      </c>
      <c r="F6" s="74">
        <f>F7*0.051</f>
        <v>23.226929999999999</v>
      </c>
      <c r="G6" s="93">
        <f>G7*0.051</f>
        <v>1.9941</v>
      </c>
    </row>
    <row r="7" spans="1:8" ht="21.75" customHeight="1" x14ac:dyDescent="0.2">
      <c r="A7" s="64" t="s">
        <v>61</v>
      </c>
      <c r="B7" s="65" t="s">
        <v>62</v>
      </c>
      <c r="C7" s="66" t="s">
        <v>63</v>
      </c>
      <c r="D7" s="65"/>
      <c r="E7" s="98">
        <f>1673-F7</f>
        <v>1217.57</v>
      </c>
      <c r="F7" s="66">
        <f>141*3.23</f>
        <v>455.43</v>
      </c>
      <c r="G7" s="66">
        <v>39.1</v>
      </c>
    </row>
    <row r="8" spans="1:8" ht="12" customHeight="1" x14ac:dyDescent="0.2">
      <c r="A8" s="64" t="s">
        <v>61</v>
      </c>
      <c r="B8" s="65" t="s">
        <v>64</v>
      </c>
      <c r="C8" s="66" t="s">
        <v>63</v>
      </c>
      <c r="D8" s="96">
        <v>163769</v>
      </c>
      <c r="E8" s="98">
        <f>2989-F8</f>
        <v>2378.4700000000003</v>
      </c>
      <c r="F8" s="66">
        <f>141*4.33</f>
        <v>610.53</v>
      </c>
      <c r="G8" s="67">
        <v>39.1</v>
      </c>
      <c r="H8" s="90"/>
    </row>
    <row r="9" spans="1:8" ht="12" customHeight="1" x14ac:dyDescent="0.2">
      <c r="A9" s="64" t="s">
        <v>61</v>
      </c>
      <c r="B9" s="65" t="s">
        <v>65</v>
      </c>
      <c r="C9" s="66" t="s">
        <v>63</v>
      </c>
      <c r="D9" s="65"/>
      <c r="E9" s="74">
        <f>E7+E8</f>
        <v>3596.04</v>
      </c>
      <c r="F9" s="74">
        <f>F7+F8</f>
        <v>1065.96</v>
      </c>
      <c r="G9" s="67">
        <f>G7+G8</f>
        <v>78.2</v>
      </c>
    </row>
    <row r="10" spans="1:8" ht="12" customHeight="1" x14ac:dyDescent="0.2">
      <c r="A10" s="64" t="s">
        <v>59</v>
      </c>
      <c r="B10" s="65" t="s">
        <v>66</v>
      </c>
      <c r="C10" s="66" t="s">
        <v>45</v>
      </c>
      <c r="D10" s="83"/>
      <c r="E10" s="84">
        <v>110700</v>
      </c>
      <c r="F10" s="85">
        <v>1720</v>
      </c>
      <c r="G10" s="89">
        <v>25240</v>
      </c>
    </row>
    <row r="11" spans="1:8" ht="15" customHeight="1" x14ac:dyDescent="0.2">
      <c r="E11" s="131"/>
      <c r="F11" s="132"/>
    </row>
    <row r="13" spans="1:8" ht="33" customHeight="1" x14ac:dyDescent="0.2">
      <c r="G13" s="88"/>
    </row>
    <row r="14" spans="1:8" ht="33" customHeight="1" x14ac:dyDescent="0.2">
      <c r="F14" s="63" t="s">
        <v>25</v>
      </c>
      <c r="G14" s="88"/>
    </row>
  </sheetData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Общ. счетчики</vt:lpstr>
      <vt:lpstr>корп. 3</vt:lpstr>
      <vt:lpstr>Справка по ОПУ и ИПУ</vt:lpstr>
      <vt:lpstr>'Общ. счетчики'!Область_печати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Алексей</cp:lastModifiedBy>
  <cp:lastPrinted>2021-05-24T14:57:30Z</cp:lastPrinted>
  <dcterms:created xsi:type="dcterms:W3CDTF">2010-02-17T17:09:47Z</dcterms:created>
  <dcterms:modified xsi:type="dcterms:W3CDTF">2021-06-08T10:08:14Z</dcterms:modified>
</cp:coreProperties>
</file>