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85" activeTab="0"/>
  </bookViews>
  <sheets>
    <sheet name="Расчет платы на отопление и ГВС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<sst xmlns="http://schemas.openxmlformats.org/spreadsheetml/2006/main" count="35" uniqueCount="35">
  <si>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ОТЧЕТ</t>
  </si>
  <si>
    <t>Корпус 1, 2, 4, 5, 6</t>
  </si>
  <si>
    <t>ЭЭ, кВт/ч</t>
  </si>
  <si>
    <t>Теплосчетчик заводской №</t>
  </si>
  <si>
    <t>Показания</t>
  </si>
  <si>
    <t>расчетное</t>
  </si>
  <si>
    <t>предыдущее</t>
  </si>
  <si>
    <t>зарегистр.</t>
  </si>
  <si>
    <t>скорректир.</t>
  </si>
  <si>
    <t>Примечание</t>
  </si>
  <si>
    <t>зданием по адресу г.Химки, ул.Лавочкина д.13</t>
  </si>
  <si>
    <t>Расход тепловой энергии, Гкал (Vкр)</t>
  </si>
  <si>
    <t>Расчет платы за отопление в здании по адресу г.Химки, ул.Лавочкина, д.13 по формуле 18 Правил 354</t>
  </si>
  <si>
    <t>Расчет стоимости горячего водоснабжения по формулам 20 и 20(1) Правил 354</t>
  </si>
  <si>
    <t>Расход тепловой энергии на вентиляцию помещений корп.3, Гкал (Qгар)</t>
  </si>
  <si>
    <t>Здание</t>
  </si>
  <si>
    <t>SA-94/2M №024530 (30.10.2022г.)</t>
  </si>
  <si>
    <t>Стоимость тепловой энергии Гкал, руб. (1)</t>
  </si>
  <si>
    <t>Стоимость электрической энергии кВт*ч/руб. (2)</t>
  </si>
  <si>
    <t>Площадь, кв.м. (S)</t>
  </si>
  <si>
    <t>Расход электроэнергии при самостоятельном производстве коммунальной услуги отопление и горячее водоснабжение, кВт/Ч (ЭЭ)</t>
  </si>
  <si>
    <t>Расход электроэнергии при самостоятельном производстве коммунальной услуги теплоснабжение системы вентиляции гаража, кВт/Ч (ЭЭг)</t>
  </si>
  <si>
    <t>ТЭ, Гкал   ТЭ=Qот</t>
  </si>
  <si>
    <t>Расход тепловой энергии на производство коммунальной услуги отопление без корп.3, Гкал (Qот=Vкр-Qгвс)</t>
  </si>
  <si>
    <t>Норматив подогрева холодной воды для нужд ГВС, Гкал (N)</t>
  </si>
  <si>
    <t>Расход холодной воды для нужд горячего водоснабжения, куб.м. (3)</t>
  </si>
  <si>
    <t>Удельный расход тепловой энергии на подогрев воды - формула 20.1 Правил №354, Гкал (У=Vкр/(Qот+Qгвс))</t>
  </si>
  <si>
    <t>Расход тепловой энергии для подогрева холодной воды возмещаемый по коммунальной услуге ГВС, Гкал (Qгвс=3*N*У)</t>
  </si>
  <si>
    <t>Расход тепловой энергии на подогрев холодной воды для нужд ГВС на 1 куб.м., Гкал (4=N*У)</t>
  </si>
  <si>
    <t>Главный инженер</t>
  </si>
  <si>
    <t>Шевченко Д.Ю.</t>
  </si>
  <si>
    <t>Размер платы, рубли/кв.м. Р=(ТЭ*1+ЭЭ*2)/S</t>
  </si>
  <si>
    <t>Стоимость норматива горячего водоснабжения на 1 человека (3,23 куб.м.) с учетом удельного расхода тепловой энергии, рубли (5=3,23*У*N*1)</t>
  </si>
  <si>
    <t xml:space="preserve">по потреблению тепловой энергии (Гкал) за июль 2021 года </t>
  </si>
  <si>
    <t>ошибки прибора              0,08 Гкал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</si>
</sst>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_(* #,##0_);_(* \(#,##0\);_(* &quot;-&quot;??_);_(@_)"/>
    <numFmt numFmtId="176" formatCode="0.000000"/>
    <numFmt numFmtId="177" formatCode="0.0000000"/>
    <numFmt numFmtId="178" formatCode="0.00000000"/>
    <numFmt numFmtId="179" formatCode="0.00000"/>
    <numFmt numFmtId="180" formatCode="0.0000"/>
    <numFmt numFmtId="181" formatCode="0.000"/>
    <numFmt numFmtId="182" formatCode="0.0"/>
    <numFmt numFmtId="183" formatCode="_-* #,##0.000000_р_._-;\-* #,##0.000000_р_._-;_-* &quot;-&quot;??????_р_._-;_-@_-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0.000000000"/>
    <numFmt numFmtId="189" formatCode="_-* #,##0.000_р_._-;\-* #,##0.000_р_._-;_-* &quot;-&quot;??_р_._-;_-@_-"/>
    <numFmt numFmtId="190" formatCode="_-* #,##0.0000_р_._-;\-* #,##0.0000_р_._-;_-* &quot;-&quot;??_р_._-;_-@_-"/>
    <numFmt numFmtId="191" formatCode="_-* #,##0.00000_р_._-;\-* #,##0.00000_р_._-;_-* &quot;-&quot;??_р_._-;_-@_-"/>
    <numFmt numFmtId="192" formatCode="_-* #,##0.000000_р_._-;\-* #,##0.000000_р_._-;_-* &quot;-&quot;??_р_._-;_-@_-"/>
    <numFmt numFmtId="193" formatCode="_-* #,##0.0000000_р_._-;\-* #,##0.0000000_р_._-;_-* &quot;-&quot;??_р_._-;_-@_-"/>
    <numFmt numFmtId="194" formatCode="[$-FC19]d\ mmmm\ yyyy\ &quot;г.&quot;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>
        <color indexed="63"/>
      </right>
      <top style="medium"/>
      <bottom>
        <color indexed="63"/>
      </bottom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5" fillId="0" borderId="0">
      <alignment horizontal="left"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3" fillId="0" borderId="0" xfId="0" applyFont="1" applyAlignment="1">
      <alignment/>
    </xf>
    <xf numFmtId="173" fontId="4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174" fontId="3" fillId="0" borderId="11" xfId="6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6" fillId="0" borderId="0" xfId="0" applyFont="1" applyAlignment="1">
      <alignment vertical="center"/>
    </xf>
    <xf numFmtId="174" fontId="4" fillId="0" borderId="10" xfId="61" applyFont="1" applyBorder="1" applyAlignment="1">
      <alignment horizontal="center"/>
    </xf>
    <xf numFmtId="2" fontId="4" fillId="0" borderId="10" xfId="0" applyNumberFormat="1" applyFont="1" applyBorder="1" applyAlignment="1">
      <alignment/>
    </xf>
    <xf numFmtId="2" fontId="6" fillId="0" borderId="0" xfId="0" applyNumberFormat="1" applyFont="1" applyAlignment="1">
      <alignment/>
    </xf>
    <xf numFmtId="2" fontId="6" fillId="0" borderId="0" xfId="0" applyNumberFormat="1" applyFont="1" applyFill="1" applyAlignment="1">
      <alignment/>
    </xf>
    <xf numFmtId="0" fontId="4" fillId="0" borderId="0" xfId="0" applyFont="1" applyAlignment="1">
      <alignment horizontal="right"/>
    </xf>
    <xf numFmtId="0" fontId="3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2" fontId="9" fillId="0" borderId="0" xfId="0" applyNumberFormat="1" applyFont="1" applyAlignment="1">
      <alignment horizontal="center" vertical="center"/>
    </xf>
    <xf numFmtId="180" fontId="6" fillId="0" borderId="0" xfId="0" applyNumberFormat="1" applyFont="1" applyAlignment="1">
      <alignment/>
    </xf>
    <xf numFmtId="0" fontId="6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2" fontId="6" fillId="0" borderId="11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181" fontId="10" fillId="0" borderId="13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Alignment="1">
      <alignment/>
    </xf>
    <xf numFmtId="2" fontId="49" fillId="0" borderId="0" xfId="0" applyNumberFormat="1" applyFont="1" applyAlignment="1">
      <alignment/>
    </xf>
    <xf numFmtId="0" fontId="6" fillId="0" borderId="0" xfId="0" applyFont="1" applyFill="1" applyAlignment="1">
      <alignment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8" fillId="0" borderId="2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173" fontId="7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3" fillId="0" borderId="0" xfId="0" applyFont="1" applyAlignment="1">
      <alignment horizontal="left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-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4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tabSelected="1" zoomScalePageLayoutView="0" workbookViewId="0" topLeftCell="A1">
      <selection activeCell="H22" sqref="H22"/>
    </sheetView>
  </sheetViews>
  <sheetFormatPr defaultColWidth="9.140625" defaultRowHeight="12.75"/>
  <cols>
    <col min="1" max="1" width="16.421875" style="1" customWidth="1"/>
    <col min="2" max="2" width="23.421875" style="1" customWidth="1"/>
    <col min="3" max="3" width="12.00390625" style="1" customWidth="1"/>
    <col min="4" max="4" width="11.7109375" style="1" customWidth="1"/>
    <col min="5" max="5" width="14.00390625" style="1" customWidth="1"/>
    <col min="6" max="6" width="12.7109375" style="1" customWidth="1"/>
    <col min="7" max="7" width="18.28125" style="1" customWidth="1"/>
    <col min="8" max="8" width="10.7109375" style="1" customWidth="1"/>
    <col min="9" max="16384" width="9.140625" style="1" customWidth="1"/>
  </cols>
  <sheetData>
    <row r="1" spans="1:7" ht="18.75">
      <c r="A1" s="39" t="s">
        <v>0</v>
      </c>
      <c r="B1" s="39"/>
      <c r="C1" s="39"/>
      <c r="D1" s="39"/>
      <c r="E1" s="39"/>
      <c r="F1" s="39"/>
      <c r="G1" s="39"/>
    </row>
    <row r="2" spans="1:7" ht="18.75">
      <c r="A2" s="39" t="s">
        <v>33</v>
      </c>
      <c r="B2" s="39"/>
      <c r="C2" s="39"/>
      <c r="D2" s="39"/>
      <c r="E2" s="39"/>
      <c r="F2" s="39"/>
      <c r="G2" s="39"/>
    </row>
    <row r="3" spans="1:7" ht="18.75">
      <c r="A3" s="39" t="s">
        <v>10</v>
      </c>
      <c r="B3" s="39"/>
      <c r="C3" s="39"/>
      <c r="D3" s="39"/>
      <c r="E3" s="39"/>
      <c r="F3" s="39"/>
      <c r="G3" s="39"/>
    </row>
    <row r="4" spans="1:7" ht="19.5" thickBot="1">
      <c r="A4" s="5"/>
      <c r="B4" s="5"/>
      <c r="C4" s="5"/>
      <c r="D4" s="5"/>
      <c r="E4" s="5"/>
      <c r="F4" s="5"/>
      <c r="G4" s="5"/>
    </row>
    <row r="5" spans="1:7" ht="33" customHeight="1" thickBot="1">
      <c r="A5" s="29" t="s">
        <v>3</v>
      </c>
      <c r="B5" s="30"/>
      <c r="C5" s="40" t="s">
        <v>4</v>
      </c>
      <c r="D5" s="41"/>
      <c r="E5" s="42" t="s">
        <v>11</v>
      </c>
      <c r="F5" s="43"/>
      <c r="G5" s="37" t="s">
        <v>9</v>
      </c>
    </row>
    <row r="6" spans="1:8" ht="30" customHeight="1" thickBot="1">
      <c r="A6" s="31"/>
      <c r="B6" s="32"/>
      <c r="C6" s="17" t="s">
        <v>6</v>
      </c>
      <c r="D6" s="6" t="s">
        <v>5</v>
      </c>
      <c r="E6" s="6" t="s">
        <v>7</v>
      </c>
      <c r="F6" s="7" t="s">
        <v>8</v>
      </c>
      <c r="G6" s="38"/>
      <c r="H6" s="16"/>
    </row>
    <row r="7" spans="1:9" ht="48" customHeight="1" thickBot="1">
      <c r="A7" s="35" t="s">
        <v>16</v>
      </c>
      <c r="B7" s="36"/>
      <c r="C7" s="22">
        <v>101415.67</v>
      </c>
      <c r="D7" s="22">
        <v>101512.47</v>
      </c>
      <c r="E7" s="21">
        <f>D7-C7</f>
        <v>96.80000000000291</v>
      </c>
      <c r="F7" s="23">
        <f>E7+0.08</f>
        <v>96.88000000000291</v>
      </c>
      <c r="G7" s="25" t="s">
        <v>34</v>
      </c>
      <c r="I7" s="26"/>
    </row>
    <row r="8" spans="1:6" ht="19.5" customHeight="1">
      <c r="A8" s="3" t="s">
        <v>17</v>
      </c>
      <c r="B8" s="3"/>
      <c r="C8" s="3"/>
      <c r="D8" s="3"/>
      <c r="E8" s="3"/>
      <c r="F8" s="14">
        <v>2476.39</v>
      </c>
    </row>
    <row r="9" spans="1:6" ht="19.5" customHeight="1">
      <c r="A9" s="3" t="s">
        <v>18</v>
      </c>
      <c r="B9" s="3"/>
      <c r="C9" s="3"/>
      <c r="D9" s="3"/>
      <c r="E9" s="3"/>
      <c r="F9" s="14">
        <v>4.29</v>
      </c>
    </row>
    <row r="10" spans="1:13" ht="18.75" customHeight="1">
      <c r="A10" s="3" t="s">
        <v>24</v>
      </c>
      <c r="B10" s="3"/>
      <c r="C10" s="3"/>
      <c r="D10" s="3"/>
      <c r="E10" s="3"/>
      <c r="F10" s="28">
        <v>0.051</v>
      </c>
      <c r="K10" s="19"/>
      <c r="M10" s="19"/>
    </row>
    <row r="11" spans="1:6" ht="18.75" customHeight="1">
      <c r="A11" s="3" t="s">
        <v>25</v>
      </c>
      <c r="B11" s="3"/>
      <c r="C11" s="3"/>
      <c r="D11" s="3"/>
      <c r="E11" s="3"/>
      <c r="F11" s="28">
        <f>1293+39.1</f>
        <v>1332.1</v>
      </c>
    </row>
    <row r="12" spans="1:9" ht="30.75" customHeight="1">
      <c r="A12" s="45" t="s">
        <v>27</v>
      </c>
      <c r="B12" s="45"/>
      <c r="C12" s="45"/>
      <c r="D12" s="45"/>
      <c r="E12" s="45"/>
      <c r="F12" s="14">
        <f>(F11*F10)</f>
        <v>67.93709999999999</v>
      </c>
      <c r="H12" s="8"/>
      <c r="I12" s="19"/>
    </row>
    <row r="13" spans="1:8" ht="22.5" customHeight="1">
      <c r="A13" s="45" t="s">
        <v>14</v>
      </c>
      <c r="B13" s="45"/>
      <c r="C13" s="45"/>
      <c r="D13" s="45"/>
      <c r="E13" s="45"/>
      <c r="F13" s="15">
        <v>0</v>
      </c>
      <c r="H13" s="8"/>
    </row>
    <row r="14" spans="1:10" ht="32.25" customHeight="1">
      <c r="A14" s="45" t="s">
        <v>23</v>
      </c>
      <c r="B14" s="45"/>
      <c r="C14" s="45"/>
      <c r="D14" s="45"/>
      <c r="E14" s="45"/>
      <c r="F14" s="27">
        <v>0</v>
      </c>
      <c r="J14" s="18"/>
    </row>
    <row r="15" spans="1:11" ht="32.25" customHeight="1">
      <c r="A15" s="45" t="s">
        <v>20</v>
      </c>
      <c r="B15" s="45"/>
      <c r="C15" s="45"/>
      <c r="D15" s="45"/>
      <c r="E15" s="45"/>
      <c r="F15" s="14">
        <v>8010</v>
      </c>
      <c r="K15" s="26"/>
    </row>
    <row r="16" spans="1:6" ht="32.25" customHeight="1">
      <c r="A16" s="45" t="s">
        <v>21</v>
      </c>
      <c r="B16" s="45"/>
      <c r="C16" s="45"/>
      <c r="D16" s="45"/>
      <c r="E16" s="45"/>
      <c r="F16" s="14">
        <f>F15/F8*F13</f>
        <v>0</v>
      </c>
    </row>
    <row r="17" spans="1:6" ht="32.25" customHeight="1">
      <c r="A17" s="45" t="s">
        <v>26</v>
      </c>
      <c r="B17" s="45"/>
      <c r="C17" s="45"/>
      <c r="D17" s="45"/>
      <c r="E17" s="45"/>
      <c r="F17" s="20">
        <f>F7/(F14+F12)</f>
        <v>1.4260249554367632</v>
      </c>
    </row>
    <row r="18" spans="1:7" ht="17.25" customHeight="1">
      <c r="A18" s="46" t="s">
        <v>13</v>
      </c>
      <c r="B18" s="46"/>
      <c r="C18" s="46"/>
      <c r="D18" s="46"/>
      <c r="E18" s="46"/>
      <c r="F18" s="46"/>
      <c r="G18" s="46"/>
    </row>
    <row r="19" spans="1:6" ht="32.25" customHeight="1">
      <c r="A19" s="45" t="s">
        <v>28</v>
      </c>
      <c r="B19" s="47"/>
      <c r="C19" s="47"/>
      <c r="D19" s="47"/>
      <c r="E19" s="47"/>
      <c r="F19" s="20">
        <f>F10*F17</f>
        <v>0.07272727272727492</v>
      </c>
    </row>
    <row r="20" spans="1:6" ht="32.25" customHeight="1">
      <c r="A20" s="45" t="s">
        <v>32</v>
      </c>
      <c r="B20" s="45"/>
      <c r="C20" s="45"/>
      <c r="D20" s="45"/>
      <c r="E20" s="45"/>
      <c r="F20" s="14">
        <f>3.23*F10*F17*F8</f>
        <v>581.7265236363811</v>
      </c>
    </row>
    <row r="21" ht="21.75" customHeight="1">
      <c r="A21" s="11" t="s">
        <v>12</v>
      </c>
    </row>
    <row r="22" spans="1:6" ht="48" customHeight="1">
      <c r="A22" s="9" t="s">
        <v>15</v>
      </c>
      <c r="B22" s="9" t="s">
        <v>19</v>
      </c>
      <c r="C22" s="24" t="s">
        <v>22</v>
      </c>
      <c r="D22" s="10" t="s">
        <v>2</v>
      </c>
      <c r="E22" s="33" t="s">
        <v>31</v>
      </c>
      <c r="F22" s="34"/>
    </row>
    <row r="23" spans="1:7" ht="17.25" customHeight="1">
      <c r="A23" s="2" t="s">
        <v>1</v>
      </c>
      <c r="B23" s="12">
        <f>37942.6</f>
        <v>37942.6</v>
      </c>
      <c r="C23" s="13">
        <f>F14</f>
        <v>0</v>
      </c>
      <c r="D23" s="13">
        <v>0</v>
      </c>
      <c r="E23" s="44">
        <f>C23/B23*F8+D23/B23*F9</f>
        <v>0</v>
      </c>
      <c r="F23" s="44"/>
      <c r="G23" s="4"/>
    </row>
    <row r="26" spans="1:3" ht="48.75" customHeight="1">
      <c r="A26" s="3" t="s">
        <v>29</v>
      </c>
      <c r="B26" s="3"/>
      <c r="C26" s="3" t="s">
        <v>30</v>
      </c>
    </row>
  </sheetData>
  <sheetProtection/>
  <mergeCells count="19">
    <mergeCell ref="E23:F23"/>
    <mergeCell ref="A20:E20"/>
    <mergeCell ref="A18:G18"/>
    <mergeCell ref="A12:E12"/>
    <mergeCell ref="A14:E14"/>
    <mergeCell ref="A17:E17"/>
    <mergeCell ref="A19:E19"/>
    <mergeCell ref="A13:E13"/>
    <mergeCell ref="A15:E15"/>
    <mergeCell ref="A16:E16"/>
    <mergeCell ref="A5:B6"/>
    <mergeCell ref="E22:F22"/>
    <mergeCell ref="A7:B7"/>
    <mergeCell ref="G5:G6"/>
    <mergeCell ref="A1:G1"/>
    <mergeCell ref="A2:G2"/>
    <mergeCell ref="A3:G3"/>
    <mergeCell ref="C5:D5"/>
    <mergeCell ref="E5:F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Алексей</cp:lastModifiedBy>
  <cp:lastPrinted>2019-11-27T07:42:51Z</cp:lastPrinted>
  <dcterms:created xsi:type="dcterms:W3CDTF">1996-10-08T23:32:33Z</dcterms:created>
  <dcterms:modified xsi:type="dcterms:W3CDTF">2021-08-17T08:07:10Z</dcterms:modified>
  <cp:category/>
  <cp:version/>
  <cp:contentType/>
  <cp:contentStatus/>
</cp:coreProperties>
</file>