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Хольнов\Коммуналка на сайт\2021 год\Август 2021\"/>
    </mc:Choice>
  </mc:AlternateContent>
  <xr:revisionPtr revIDLastSave="0" documentId="13_ncr:1_{3FD76958-7869-4090-9A5E-99E90D76B1EA}" xr6:coauthVersionLast="47" xr6:coauthVersionMax="47" xr10:uidLastSave="{00000000-0000-0000-0000-000000000000}"/>
  <bookViews>
    <workbookView xWindow="-120" yWindow="-120" windowWidth="20730" windowHeight="11160" tabRatio="856" activeTab="2" xr2:uid="{00000000-000D-0000-FFFF-FFFF00000000}"/>
  </bookViews>
  <sheets>
    <sheet name="Общ. счетчики" sheetId="1" r:id="rId1"/>
    <sheet name="корп. 3" sheetId="11" r:id="rId2"/>
    <sheet name="Справка по ОПУ и ИПУ" sheetId="13" r:id="rId3"/>
  </sheets>
  <externalReferences>
    <externalReference r:id="rId4"/>
  </externalReferences>
  <definedNames>
    <definedName name="_xlnm.Print_Area" localSheetId="0">'Общ. счетчики'!$A$1:$H$71</definedName>
  </definedNames>
  <calcPr calcId="181029"/>
</workbook>
</file>

<file path=xl/calcChain.xml><?xml version="1.0" encoding="utf-8"?>
<calcChain xmlns="http://schemas.openxmlformats.org/spreadsheetml/2006/main">
  <c r="E7" i="13" l="1"/>
  <c r="G6" i="13"/>
  <c r="F8" i="13" l="1"/>
  <c r="E8" i="13" s="1"/>
  <c r="F7" i="13"/>
  <c r="F6" i="13" l="1"/>
  <c r="E6" i="13"/>
  <c r="D11" i="11" l="1"/>
  <c r="C12" i="11" l="1"/>
  <c r="C9" i="11" l="1"/>
  <c r="D14" i="11" l="1"/>
  <c r="E9" i="13" l="1"/>
  <c r="C17" i="11" l="1"/>
  <c r="E29" i="1" l="1"/>
  <c r="G9" i="13" l="1"/>
  <c r="F9" i="13" l="1"/>
  <c r="E60" i="1" l="1"/>
  <c r="G60" i="1" s="1"/>
  <c r="E59" i="1"/>
  <c r="G59" i="1" s="1"/>
  <c r="E9" i="11" l="1"/>
  <c r="E15" i="11" l="1"/>
  <c r="E14" i="11"/>
  <c r="E13" i="11"/>
  <c r="E16" i="11" l="1"/>
  <c r="E50" i="1" l="1"/>
  <c r="G50" i="1" s="1"/>
  <c r="E49" i="1"/>
  <c r="G49" i="1" s="1"/>
  <c r="E48" i="1"/>
  <c r="G48" i="1" s="1"/>
  <c r="E47" i="1"/>
  <c r="G47" i="1" s="1"/>
  <c r="E58" i="1"/>
  <c r="G58" i="1" s="1"/>
  <c r="E57" i="1"/>
  <c r="G57" i="1" s="1"/>
  <c r="E56" i="1"/>
  <c r="G56" i="1" s="1"/>
  <c r="E46" i="1"/>
  <c r="G46" i="1" s="1"/>
  <c r="E44" i="1"/>
  <c r="G44" i="1" s="1"/>
  <c r="E43" i="1"/>
  <c r="G43" i="1" s="1"/>
  <c r="E40" i="1"/>
  <c r="G40" i="1" s="1"/>
  <c r="E30" i="1"/>
  <c r="G30" i="1" s="1"/>
  <c r="G29" i="1"/>
  <c r="E24" i="1"/>
  <c r="G24" i="1" s="1"/>
  <c r="E23" i="1"/>
  <c r="G23" i="1" s="1"/>
  <c r="E22" i="1"/>
  <c r="G22" i="1" s="1"/>
  <c r="E21" i="1"/>
  <c r="G21" i="1" s="1"/>
  <c r="E20" i="1"/>
  <c r="G20" i="1" s="1"/>
  <c r="E18" i="1"/>
  <c r="G18" i="1" s="1"/>
  <c r="E17" i="1"/>
  <c r="G17" i="1" s="1"/>
  <c r="E16" i="1"/>
  <c r="G16" i="1" s="1"/>
  <c r="E15" i="1"/>
  <c r="G15" i="1" s="1"/>
  <c r="E14" i="1"/>
  <c r="G14" i="1" s="1"/>
  <c r="E12" i="1"/>
  <c r="G12" i="1" s="1"/>
  <c r="E11" i="1"/>
  <c r="G11" i="1" s="1"/>
  <c r="E10" i="1"/>
  <c r="G10" i="1" s="1"/>
  <c r="E9" i="1"/>
  <c r="G9" i="1" s="1"/>
  <c r="E8" i="1"/>
  <c r="G8" i="1" s="1"/>
  <c r="G61" i="1" l="1"/>
  <c r="C7" i="11" s="1"/>
  <c r="B65" i="1"/>
  <c r="G25" i="1"/>
  <c r="G13" i="1"/>
  <c r="B66" i="1" l="1"/>
  <c r="E10" i="11" l="1"/>
  <c r="E41" i="1" l="1"/>
  <c r="G41" i="1" s="1"/>
  <c r="G31" i="1"/>
  <c r="B64" i="1" l="1"/>
  <c r="G51" i="1"/>
  <c r="G45" i="1"/>
  <c r="B67" i="1" s="1"/>
  <c r="G19" i="1"/>
  <c r="G26" i="1" s="1"/>
  <c r="B63" i="1" l="1"/>
  <c r="E7" i="11" l="1"/>
  <c r="E12" i="11" l="1"/>
  <c r="E11" i="11"/>
  <c r="E17" i="11" l="1"/>
  <c r="E21" i="11" s="1"/>
</calcChain>
</file>

<file path=xl/sharedStrings.xml><?xml version="1.0" encoding="utf-8"?>
<sst xmlns="http://schemas.openxmlformats.org/spreadsheetml/2006/main" count="127" uniqueCount="92">
  <si>
    <t>Потребители</t>
  </si>
  <si>
    <t>Номер счетчика</t>
  </si>
  <si>
    <t>Показания счетчика на конец месяца</t>
  </si>
  <si>
    <t>Разность показаний</t>
  </si>
  <si>
    <t>Коэф-т трансфор.</t>
  </si>
  <si>
    <t>Расход электро-энергии</t>
  </si>
  <si>
    <t>предыдущ.</t>
  </si>
  <si>
    <t>расчетного</t>
  </si>
  <si>
    <t>Освещение холлов, технических помещений (*)</t>
  </si>
  <si>
    <t>Лифты,освещение лестнич_маршей, вентиляторы противопож. системы и машин_отделений (АВР)</t>
  </si>
  <si>
    <t>Квартиры (Ввод №1)</t>
  </si>
  <si>
    <t>Квартиры (Ввод №2)</t>
  </si>
  <si>
    <t>Лифт,освещение лестнич_маршей, вентилятор машин_отделения (АВР)</t>
  </si>
  <si>
    <t>Лифты,освещение лестнич_маршей, вентиляторы машин_отделений (АВР)</t>
  </si>
  <si>
    <t>Квартиры  (Ввод №1)</t>
  </si>
  <si>
    <t>Квартиры  (Ввод №2)</t>
  </si>
  <si>
    <t>Итого:</t>
  </si>
  <si>
    <t>Всего:</t>
  </si>
  <si>
    <t>-- // -- (лев.)</t>
  </si>
  <si>
    <t>ВНС Ввод №1(лев.)</t>
  </si>
  <si>
    <t>ВНС Ввод №2 (правый)</t>
  </si>
  <si>
    <t>ИТП Ввод №1(лев.)</t>
  </si>
  <si>
    <t>ИТП Ввод №2 (правый)</t>
  </si>
  <si>
    <t>Электрощитовая корпус 1</t>
  </si>
  <si>
    <t>№№</t>
  </si>
  <si>
    <t xml:space="preserve"> </t>
  </si>
  <si>
    <t>Из них на Офисы</t>
  </si>
  <si>
    <t>Всего по Жилкомплексу</t>
  </si>
  <si>
    <t>ОТЧЕТ</t>
  </si>
  <si>
    <t>Расчет возмещения стоимости коммунальных услуг по гаражу</t>
  </si>
  <si>
    <t>Коммунальная услуга</t>
  </si>
  <si>
    <t>тариф, руб.</t>
  </si>
  <si>
    <t>Итого, рубли</t>
  </si>
  <si>
    <t>Распределение расходов на коммунальные услуги по 310 гаражам</t>
  </si>
  <si>
    <t>В расчете на 1 гараж</t>
  </si>
  <si>
    <t>Кол-во</t>
  </si>
  <si>
    <t>Электроснабжение, кВт/ч</t>
  </si>
  <si>
    <t>Холодное водоснабжение, куб.м.</t>
  </si>
  <si>
    <t>Горячее водоснабжение, куб.м.</t>
  </si>
  <si>
    <t>Водоотведение, куб.м.</t>
  </si>
  <si>
    <t>Из них Жилье</t>
  </si>
  <si>
    <t>_______________________ Хольнов А.И.</t>
  </si>
  <si>
    <t>Председатель правления ТСЖ "ДУБКИ"</t>
  </si>
  <si>
    <t>Офисы № 10,11,14,15,16,    17, 6А, 4А</t>
  </si>
  <si>
    <t xml:space="preserve">Офисы № 9,12,13,18,19,  19А      </t>
  </si>
  <si>
    <t>кВт/ч</t>
  </si>
  <si>
    <t>Теплоснабжение, Гкал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</si>
  <si>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</si>
  <si>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</si>
  <si>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</si>
  <si>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</si>
  <si>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</si>
  <si>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</si>
  <si>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по ИПУ</t>
  </si>
  <si>
    <t>по нормативу</t>
  </si>
  <si>
    <t>на общедомовые нужды</t>
  </si>
  <si>
    <t xml:space="preserve">Отопление </t>
  </si>
  <si>
    <t>Гкал</t>
  </si>
  <si>
    <t>02</t>
  </si>
  <si>
    <t>04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</si>
  <si>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</si>
  <si>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</si>
  <si>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</si>
  <si>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</si>
  <si>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</si>
  <si>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</si>
  <si>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Электроснабжение</t>
  </si>
  <si>
    <t>Из них Гараж</t>
  </si>
  <si>
    <t>Офисы № 1,2,3,4,5,6,7,9</t>
  </si>
  <si>
    <t>28737396</t>
  </si>
  <si>
    <t>29993313</t>
  </si>
  <si>
    <t>29993646</t>
  </si>
  <si>
    <t>29993290</t>
  </si>
  <si>
    <t>29993615</t>
  </si>
  <si>
    <t>29993962</t>
  </si>
  <si>
    <t>29993111</t>
  </si>
  <si>
    <t>Из них ОДН, ИТП и ВНС</t>
  </si>
  <si>
    <t>ОДН холодное водоснабжение</t>
  </si>
  <si>
    <t>ОДН горячее водоснабжение</t>
  </si>
  <si>
    <t>ОДН водоотведение</t>
  </si>
  <si>
    <t>ОДН электроснабжение</t>
  </si>
  <si>
    <t>Насосная пожаротушения</t>
  </si>
  <si>
    <t>Электрощитовая № 1 - подъезды №1 и №2 Корпус 2</t>
  </si>
  <si>
    <t>Электрощитовая № 2 - подъезд № 3 Корпус 2</t>
  </si>
  <si>
    <t>Электрощитовая № 3 - подъезды №4 и №5 Корпус 2</t>
  </si>
  <si>
    <t>Корпус 6 (прав.)</t>
  </si>
  <si>
    <t>Корпус 3 Гараж</t>
  </si>
  <si>
    <t>Электроэнергия ИТП, кВт/ч</t>
  </si>
  <si>
    <t>по потреблению электроэнергии за период с  24.07.2021г. по  23.08.2021г.</t>
  </si>
  <si>
    <t>Август 2021 года</t>
  </si>
  <si>
    <t>СПРАВОЧНАЯ ИНФОРМАЦИЯ потребление коммунальных услуг в здании по адресу г.Химки, ул.Лавочкина, д.13 август 2021г.</t>
  </si>
  <si>
    <t>Электроснабжение ИПУ, кВт/ч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</si>
</sst>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_-* #,##0.00_р_._-;\-* #,##0.00_р_._-;_-* &quot;-&quot;??_р_._-;_-@_-"/>
    <numFmt numFmtId="168" formatCode="_-* #,##0_р_._-;\-* #,##0_р_._-;_-* &quot;-&quot;??_р_._-;_-@_-"/>
    <numFmt numFmtId="173" formatCode="0.0"/>
  </numFmts>
  <fonts count="1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6"/>
      <name val="Calibri"/>
      <family val="2"/>
      <charset val="204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sz val="18"/>
      <name val="Calibri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166" fontId="3" fillId="0" borderId="0" applyFont="0" applyFill="0" applyBorder="0" applyAlignment="0" applyProtection="0"/>
  </cellStyleXfs>
  <cellXfs count="133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2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2" borderId="2" xfId="0" applyNumberFormat="1" applyFill="1" applyBorder="1" applyAlignment="1">
      <alignment horizontal="left" vertical="center" wrapText="1"/>
    </xf>
    <xf numFmtId="49" fontId="0" fillId="0" borderId="0" xfId="0" applyNumberFormat="1"/>
    <xf numFmtId="49" fontId="0" fillId="2" borderId="4" xfId="0" applyNumberForma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4" fillId="0" borderId="2" xfId="0" applyFont="1" applyBorder="1" applyAlignment="1">
      <alignment horizontal="left" vertical="top"/>
    </xf>
    <xf numFmtId="14" fontId="0" fillId="0" borderId="0" xfId="0" applyNumberFormat="1" applyAlignment="1">
      <alignment horizontal="left"/>
    </xf>
    <xf numFmtId="49" fontId="0" fillId="2" borderId="2" xfId="0" applyNumberFormat="1" applyFill="1" applyBorder="1" applyAlignment="1">
      <alignment horizontal="left" vertical="center"/>
    </xf>
    <xf numFmtId="49" fontId="4" fillId="0" borderId="0" xfId="0" applyNumberFormat="1" applyFont="1"/>
    <xf numFmtId="49" fontId="4" fillId="0" borderId="2" xfId="0" applyNumberFormat="1" applyFont="1" applyBorder="1" applyAlignment="1">
      <alignment vertical="top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7" fillId="0" borderId="2" xfId="0" applyFont="1" applyBorder="1"/>
    <xf numFmtId="0" fontId="7" fillId="2" borderId="5" xfId="0" applyFont="1" applyFill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 wrapText="1"/>
    </xf>
    <xf numFmtId="49" fontId="7" fillId="2" borderId="2" xfId="1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wrapText="1"/>
    </xf>
    <xf numFmtId="49" fontId="7" fillId="2" borderId="0" xfId="0" applyNumberFormat="1" applyFont="1" applyFill="1" applyAlignment="1">
      <alignment horizontal="left" vertical="center" wrapText="1"/>
    </xf>
    <xf numFmtId="0" fontId="7" fillId="0" borderId="0" xfId="0" applyFont="1"/>
    <xf numFmtId="49" fontId="4" fillId="2" borderId="2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left" vertical="center"/>
    </xf>
    <xf numFmtId="0" fontId="6" fillId="0" borderId="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49" fontId="7" fillId="0" borderId="2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wrapText="1"/>
    </xf>
    <xf numFmtId="0" fontId="6" fillId="2" borderId="13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top"/>
    </xf>
    <xf numFmtId="0" fontId="8" fillId="0" borderId="7" xfId="0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9" xfId="0" applyFont="1" applyBorder="1"/>
    <xf numFmtId="168" fontId="16" fillId="0" borderId="9" xfId="1" applyNumberFormat="1" applyFont="1" applyBorder="1"/>
    <xf numFmtId="166" fontId="16" fillId="0" borderId="9" xfId="1" applyFont="1" applyBorder="1"/>
    <xf numFmtId="0" fontId="16" fillId="0" borderId="19" xfId="0" applyFont="1" applyBorder="1"/>
    <xf numFmtId="0" fontId="16" fillId="0" borderId="20" xfId="0" applyFont="1" applyBorder="1"/>
    <xf numFmtId="0" fontId="16" fillId="0" borderId="21" xfId="0" applyFont="1" applyBorder="1"/>
    <xf numFmtId="166" fontId="17" fillId="0" borderId="0" xfId="1" applyFont="1"/>
    <xf numFmtId="0" fontId="16" fillId="0" borderId="7" xfId="0" applyFont="1" applyBorder="1"/>
    <xf numFmtId="168" fontId="16" fillId="0" borderId="7" xfId="1" applyNumberFormat="1" applyFont="1" applyBorder="1"/>
    <xf numFmtId="166" fontId="16" fillId="0" borderId="7" xfId="1" applyFont="1" applyBorder="1"/>
    <xf numFmtId="0" fontId="16" fillId="0" borderId="2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66" fontId="16" fillId="0" borderId="9" xfId="0" applyNumberFormat="1" applyFont="1" applyBorder="1"/>
    <xf numFmtId="166" fontId="16" fillId="0" borderId="7" xfId="0" applyNumberFormat="1" applyFont="1" applyBorder="1"/>
    <xf numFmtId="0" fontId="3" fillId="0" borderId="0" xfId="0" applyFont="1"/>
    <xf numFmtId="0" fontId="9" fillId="0" borderId="0" xfId="0" applyFont="1" applyAlignment="1">
      <alignment wrapText="1"/>
    </xf>
    <xf numFmtId="49" fontId="9" fillId="0" borderId="7" xfId="0" applyNumberFormat="1" applyFont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9" fillId="0" borderId="7" xfId="0" applyFont="1" applyBorder="1" applyAlignment="1">
      <alignment horizont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168" fontId="4" fillId="0" borderId="7" xfId="1" applyNumberFormat="1" applyFont="1" applyBorder="1" applyAlignment="1">
      <alignment horizontal="left" vertical="center" indent="1"/>
    </xf>
    <xf numFmtId="168" fontId="4" fillId="0" borderId="7" xfId="1" applyNumberFormat="1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wrapText="1"/>
    </xf>
    <xf numFmtId="0" fontId="9" fillId="0" borderId="9" xfId="0" applyFont="1" applyBorder="1" applyAlignment="1">
      <alignment wrapText="1"/>
    </xf>
    <xf numFmtId="173" fontId="9" fillId="0" borderId="10" xfId="0" applyNumberFormat="1" applyFont="1" applyBorder="1" applyAlignment="1">
      <alignment horizontal="center" wrapText="1"/>
    </xf>
    <xf numFmtId="1" fontId="4" fillId="5" borderId="2" xfId="0" applyNumberFormat="1" applyFont="1" applyFill="1" applyBorder="1" applyAlignment="1">
      <alignment horizontal="left"/>
    </xf>
    <xf numFmtId="0" fontId="7" fillId="2" borderId="0" xfId="0" applyFont="1" applyFill="1" applyAlignment="1">
      <alignment vertical="center" wrapText="1"/>
    </xf>
    <xf numFmtId="0" fontId="7" fillId="0" borderId="18" xfId="0" applyFont="1" applyBorder="1" applyAlignment="1">
      <alignment horizontal="left"/>
    </xf>
    <xf numFmtId="0" fontId="7" fillId="0" borderId="0" xfId="0" applyFont="1" applyAlignment="1">
      <alignment vertical="center" wrapText="1"/>
    </xf>
    <xf numFmtId="0" fontId="7" fillId="0" borderId="22" xfId="0" applyFont="1" applyBorder="1" applyAlignment="1">
      <alignment horizontal="left"/>
    </xf>
    <xf numFmtId="0" fontId="7" fillId="0" borderId="5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9" fillId="0" borderId="11" xfId="0" applyFont="1" applyBorder="1" applyAlignment="1">
      <alignment wrapText="1"/>
    </xf>
    <xf numFmtId="1" fontId="9" fillId="0" borderId="11" xfId="0" applyNumberFormat="1" applyFont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Border="1" applyAlignment="1">
      <alignment wrapText="1"/>
    </xf>
    <xf numFmtId="2" fontId="14" fillId="0" borderId="0" xfId="0" applyNumberFormat="1" applyFont="1"/>
    <xf numFmtId="0" fontId="18" fillId="0" borderId="0" xfId="0" applyFont="1" applyAlignment="1">
      <alignment vertical="center" wrapText="1"/>
    </xf>
    <xf numFmtId="1" fontId="9" fillId="0" borderId="8" xfId="0" applyNumberFormat="1" applyFont="1" applyBorder="1" applyAlignment="1">
      <alignment horizontal="center" vertical="center" wrapText="1"/>
    </xf>
    <xf numFmtId="173" fontId="9" fillId="0" borderId="0" xfId="0" applyNumberFormat="1" applyFont="1" applyAlignment="1">
      <alignment wrapText="1"/>
    </xf>
    <xf numFmtId="49" fontId="4" fillId="5" borderId="2" xfId="0" applyNumberFormat="1" applyFont="1" applyFill="1" applyBorder="1" applyAlignment="1">
      <alignment horizontal="left" vertical="top"/>
    </xf>
    <xf numFmtId="1" fontId="4" fillId="5" borderId="2" xfId="0" applyNumberFormat="1" applyFont="1" applyFill="1" applyBorder="1" applyAlignment="1">
      <alignment horizontal="left" vertical="center"/>
    </xf>
    <xf numFmtId="2" fontId="9" fillId="0" borderId="10" xfId="0" applyNumberFormat="1" applyFont="1" applyBorder="1" applyAlignment="1">
      <alignment horizont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" fontId="9" fillId="2" borderId="7" xfId="2" applyNumberFormat="1" applyFont="1" applyFill="1" applyBorder="1" applyAlignment="1">
      <alignment horizontal="right" vertical="center"/>
    </xf>
    <xf numFmtId="2" fontId="9" fillId="0" borderId="8" xfId="0" applyNumberFormat="1" applyFont="1" applyBorder="1" applyAlignment="1">
      <alignment horizontal="center" wrapText="1"/>
    </xf>
    <xf numFmtId="1" fontId="9" fillId="0" borderId="7" xfId="0" applyNumberFormat="1" applyFont="1" applyBorder="1" applyAlignment="1">
      <alignment horizontal="center" wrapText="1"/>
    </xf>
    <xf numFmtId="0" fontId="6" fillId="0" borderId="14" xfId="0" applyFont="1" applyBorder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6" fillId="0" borderId="5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49" fontId="8" fillId="2" borderId="4" xfId="0" applyNumberFormat="1" applyFont="1" applyFill="1" applyBorder="1" applyAlignment="1">
      <alignment horizontal="left" vertical="center" wrapText="1"/>
    </xf>
    <xf numFmtId="49" fontId="8" fillId="2" borderId="12" xfId="0" applyNumberFormat="1" applyFont="1" applyFill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1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7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2" xr:uid="{00000000-0005-0000-0000-000001000000}"/>
    <cellStyle name="Обычный 2 2" xfId="3" xr:uid="{00000000-0005-0000-0000-000002000000}"/>
    <cellStyle name="Обычный 3" xfId="4" xr:uid="{00000000-0005-0000-0000-000003000000}"/>
    <cellStyle name="Финансовый" xfId="1" builtinId="3"/>
    <cellStyle name="Финансовый 2" xfId="5" xr:uid="{00000000-0005-0000-0000-000005000000}"/>
  </cellStyles>
  <dxfs count="0"/>
  <tableStyles count="0" defaultTableStyle="TableStyleMedium9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4;&#1084;&#1091;&#1085;&#1072;&#1083;&#1082;&#1072;/2020/&#1048;&#1102;&#1083;&#1100;%202020/&#1051;&#1072;&#1074;&#1086;&#1095;&#1082;&#1080;&#1085;&#1072;%2013%20&#1082;&#1086;&#1088;&#1087;&#1091;&#1089;%201-6%20&#1090;&#1077;&#1087;&#1083;&#1086;%202019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латы на отопление и ГВС"/>
      <sheetName val=" кв.166 корп.1"/>
    </sheetNames>
    <sheetDataSet>
      <sheetData sheetId="0">
        <row r="17">
          <cell r="F17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1"/>
  <sheetViews>
    <sheetView view="pageBreakPreview" zoomScale="120" zoomScaleSheetLayoutView="120" workbookViewId="0">
      <selection activeCell="B67" sqref="B67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>
    <row r="1" spans="1:8" ht="15.75" x14ac:dyDescent="0.2">
      <c r="A1" s="99" t="s">
        <v>28</v>
      </c>
      <c r="B1" s="99"/>
      <c r="C1" s="99"/>
      <c r="D1" s="99"/>
      <c r="E1" s="99"/>
      <c r="F1" s="99"/>
      <c r="G1" s="99"/>
    </row>
    <row r="2" spans="1:8" ht="15" x14ac:dyDescent="0.2">
      <c r="A2" s="100" t="s">
        <v>88</v>
      </c>
      <c r="B2" s="100"/>
      <c r="C2" s="100"/>
      <c r="D2" s="100"/>
      <c r="E2" s="100"/>
      <c r="F2" s="100"/>
      <c r="G2" s="100"/>
    </row>
    <row r="3" spans="1:8" ht="13.5" thickBot="1" x14ac:dyDescent="0.25">
      <c r="A3" s="1"/>
      <c r="B3" s="2"/>
      <c r="G3" s="2"/>
    </row>
    <row r="4" spans="1:8" ht="13.5" customHeight="1" thickBot="1" x14ac:dyDescent="0.25">
      <c r="A4" s="104" t="s">
        <v>0</v>
      </c>
      <c r="B4" s="105" t="s">
        <v>1</v>
      </c>
      <c r="C4" s="105" t="s">
        <v>2</v>
      </c>
      <c r="D4" s="105"/>
      <c r="E4" s="101" t="s">
        <v>3</v>
      </c>
      <c r="F4" s="101" t="s">
        <v>4</v>
      </c>
      <c r="G4" s="105" t="s">
        <v>5</v>
      </c>
    </row>
    <row r="5" spans="1:8" ht="13.5" thickBot="1" x14ac:dyDescent="0.25">
      <c r="A5" s="102"/>
      <c r="B5" s="105"/>
      <c r="C5" s="105"/>
      <c r="D5" s="105"/>
      <c r="E5" s="102"/>
      <c r="F5" s="102"/>
      <c r="G5" s="105"/>
    </row>
    <row r="6" spans="1:8" ht="13.5" thickBot="1" x14ac:dyDescent="0.25">
      <c r="A6" s="103"/>
      <c r="B6" s="105"/>
      <c r="C6" s="5" t="s">
        <v>6</v>
      </c>
      <c r="D6" s="6" t="s">
        <v>7</v>
      </c>
      <c r="E6" s="103"/>
      <c r="F6" s="103"/>
      <c r="G6" s="105"/>
    </row>
    <row r="7" spans="1:8" ht="18" customHeight="1" thickBot="1" x14ac:dyDescent="0.25">
      <c r="A7" s="106" t="s">
        <v>82</v>
      </c>
      <c r="B7" s="107"/>
      <c r="C7" s="107"/>
      <c r="D7" s="108"/>
      <c r="E7" s="3"/>
      <c r="F7" s="4"/>
      <c r="G7" s="3"/>
    </row>
    <row r="8" spans="1:8" ht="39" thickBot="1" x14ac:dyDescent="0.25">
      <c r="A8" s="7" t="s">
        <v>8</v>
      </c>
      <c r="B8" s="21">
        <v>29993326</v>
      </c>
      <c r="C8" s="21">
        <v>5282</v>
      </c>
      <c r="D8" s="21">
        <v>5348</v>
      </c>
      <c r="E8" s="38">
        <f>D8-C8</f>
        <v>66</v>
      </c>
      <c r="F8" s="21">
        <v>15</v>
      </c>
      <c r="G8" s="22">
        <f>E8*F8</f>
        <v>990</v>
      </c>
      <c r="H8" s="8"/>
    </row>
    <row r="9" spans="1:8" ht="64.5" thickBot="1" x14ac:dyDescent="0.25">
      <c r="A9" s="9" t="s">
        <v>9</v>
      </c>
      <c r="B9" s="21">
        <v>29993299</v>
      </c>
      <c r="C9" s="22">
        <v>2070</v>
      </c>
      <c r="D9" s="22">
        <v>2111</v>
      </c>
      <c r="E9" s="38">
        <f>D9-C9</f>
        <v>41</v>
      </c>
      <c r="F9" s="22">
        <v>60</v>
      </c>
      <c r="G9" s="22">
        <f>E9*F9</f>
        <v>2460</v>
      </c>
      <c r="H9" s="8"/>
    </row>
    <row r="10" spans="1:8" ht="15" customHeight="1" thickBot="1" x14ac:dyDescent="0.25">
      <c r="A10" s="9" t="s">
        <v>10</v>
      </c>
      <c r="B10" s="21">
        <v>29993206</v>
      </c>
      <c r="C10" s="21">
        <v>9732</v>
      </c>
      <c r="D10" s="21">
        <v>9934</v>
      </c>
      <c r="E10" s="38">
        <f>D10-C10</f>
        <v>202</v>
      </c>
      <c r="F10" s="21">
        <v>40</v>
      </c>
      <c r="G10" s="22">
        <f>E10*F10</f>
        <v>8080</v>
      </c>
    </row>
    <row r="11" spans="1:8" ht="15" customHeight="1" thickBot="1" x14ac:dyDescent="0.25">
      <c r="A11" s="11" t="s">
        <v>11</v>
      </c>
      <c r="B11" s="25">
        <v>29993506</v>
      </c>
      <c r="C11" s="21">
        <v>12584</v>
      </c>
      <c r="D11" s="21">
        <v>12807</v>
      </c>
      <c r="E11" s="38">
        <f>D11-C11</f>
        <v>223</v>
      </c>
      <c r="F11" s="21">
        <v>60</v>
      </c>
      <c r="G11" s="22">
        <f>E11*F11</f>
        <v>13380</v>
      </c>
    </row>
    <row r="12" spans="1:8" ht="15" customHeight="1" thickBot="1" x14ac:dyDescent="0.25">
      <c r="A12" s="9" t="s">
        <v>68</v>
      </c>
      <c r="B12" s="22">
        <v>29993527</v>
      </c>
      <c r="C12" s="21">
        <v>5124</v>
      </c>
      <c r="D12" s="21">
        <v>5261</v>
      </c>
      <c r="E12" s="38">
        <f>D12-C12</f>
        <v>137</v>
      </c>
      <c r="F12" s="21">
        <v>20</v>
      </c>
      <c r="G12" s="22">
        <f>E12*F12</f>
        <v>2740</v>
      </c>
    </row>
    <row r="13" spans="1:8" ht="18" customHeight="1" thickBot="1" x14ac:dyDescent="0.25">
      <c r="A13" s="80" t="s">
        <v>83</v>
      </c>
      <c r="B13" s="81"/>
      <c r="C13" s="40"/>
      <c r="D13" s="40"/>
      <c r="E13" s="38"/>
      <c r="F13" s="42"/>
      <c r="G13" s="12">
        <f>SUM(G8:G12)</f>
        <v>27650</v>
      </c>
    </row>
    <row r="14" spans="1:8" ht="42.75" customHeight="1" thickBot="1" x14ac:dyDescent="0.25">
      <c r="A14" s="7" t="s">
        <v>8</v>
      </c>
      <c r="B14" s="21">
        <v>29993434</v>
      </c>
      <c r="C14" s="20">
        <v>5041</v>
      </c>
      <c r="D14" s="20">
        <v>5133</v>
      </c>
      <c r="E14" s="38">
        <f t="shared" ref="E14:E18" si="0">D14-C14</f>
        <v>92</v>
      </c>
      <c r="F14" s="21">
        <v>10</v>
      </c>
      <c r="G14" s="22">
        <f t="shared" ref="G14:G18" si="1">E14*F14</f>
        <v>920</v>
      </c>
      <c r="H14" s="10"/>
    </row>
    <row r="15" spans="1:8" ht="53.25" customHeight="1" thickBot="1" x14ac:dyDescent="0.25">
      <c r="A15" s="9" t="s">
        <v>12</v>
      </c>
      <c r="B15" s="21">
        <v>29993175</v>
      </c>
      <c r="C15" s="21">
        <v>3647</v>
      </c>
      <c r="D15" s="21">
        <v>3689</v>
      </c>
      <c r="E15" s="38">
        <f t="shared" si="0"/>
        <v>42</v>
      </c>
      <c r="F15" s="21">
        <v>15</v>
      </c>
      <c r="G15" s="22">
        <f t="shared" si="1"/>
        <v>630</v>
      </c>
      <c r="H15" s="10"/>
    </row>
    <row r="16" spans="1:8" ht="15" customHeight="1" thickBot="1" x14ac:dyDescent="0.25">
      <c r="A16" s="9" t="s">
        <v>10</v>
      </c>
      <c r="B16" s="21">
        <v>29993086</v>
      </c>
      <c r="C16" s="21">
        <v>2657</v>
      </c>
      <c r="D16" s="21">
        <v>2705</v>
      </c>
      <c r="E16" s="38">
        <f t="shared" si="0"/>
        <v>48</v>
      </c>
      <c r="F16" s="21">
        <v>40</v>
      </c>
      <c r="G16" s="22">
        <f t="shared" si="1"/>
        <v>1920</v>
      </c>
      <c r="H16" s="10"/>
    </row>
    <row r="17" spans="1:8" ht="15" customHeight="1" thickBot="1" x14ac:dyDescent="0.25">
      <c r="A17" s="11" t="s">
        <v>11</v>
      </c>
      <c r="B17" s="25">
        <v>29993400</v>
      </c>
      <c r="C17" s="21">
        <v>4826</v>
      </c>
      <c r="D17" s="21">
        <v>4930</v>
      </c>
      <c r="E17" s="38">
        <f t="shared" si="0"/>
        <v>104</v>
      </c>
      <c r="F17" s="21">
        <v>30</v>
      </c>
      <c r="G17" s="22">
        <f t="shared" si="1"/>
        <v>3120</v>
      </c>
      <c r="H17" s="10"/>
    </row>
    <row r="18" spans="1:8" ht="31.5" customHeight="1" thickBot="1" x14ac:dyDescent="0.25">
      <c r="A18" s="13" t="s">
        <v>44</v>
      </c>
      <c r="B18" s="22">
        <v>29993504</v>
      </c>
      <c r="C18" s="21">
        <v>5128</v>
      </c>
      <c r="D18" s="21">
        <v>5236</v>
      </c>
      <c r="E18" s="38">
        <f t="shared" si="0"/>
        <v>108</v>
      </c>
      <c r="F18" s="21">
        <v>20</v>
      </c>
      <c r="G18" s="22">
        <f t="shared" si="1"/>
        <v>2160</v>
      </c>
      <c r="H18" s="10"/>
    </row>
    <row r="19" spans="1:8" ht="18" customHeight="1" thickBot="1" x14ac:dyDescent="0.25">
      <c r="A19" s="117" t="s">
        <v>84</v>
      </c>
      <c r="B19" s="118"/>
      <c r="C19" s="118"/>
      <c r="D19" s="121"/>
      <c r="E19" s="38"/>
      <c r="G19" s="15">
        <f>SUM(G14:G18)</f>
        <v>8750</v>
      </c>
    </row>
    <row r="20" spans="1:8" ht="39" customHeight="1" thickBot="1" x14ac:dyDescent="0.25">
      <c r="A20" s="7" t="s">
        <v>8</v>
      </c>
      <c r="B20" s="21">
        <v>29993452</v>
      </c>
      <c r="C20" s="21">
        <v>8739</v>
      </c>
      <c r="D20" s="21">
        <v>8882</v>
      </c>
      <c r="E20" s="38">
        <f t="shared" ref="E20:E24" si="2">D20-C20</f>
        <v>143</v>
      </c>
      <c r="F20" s="21">
        <v>10</v>
      </c>
      <c r="G20" s="22">
        <f t="shared" ref="G20:G24" si="3">E20*F20</f>
        <v>1430</v>
      </c>
      <c r="H20" s="10"/>
    </row>
    <row r="21" spans="1:8" ht="54" customHeight="1" thickBot="1" x14ac:dyDescent="0.25">
      <c r="A21" s="9" t="s">
        <v>13</v>
      </c>
      <c r="B21" s="21">
        <v>29993531</v>
      </c>
      <c r="C21" s="21">
        <v>2432</v>
      </c>
      <c r="D21" s="21">
        <v>2470</v>
      </c>
      <c r="E21" s="38">
        <f t="shared" si="2"/>
        <v>38</v>
      </c>
      <c r="F21" s="22">
        <v>15</v>
      </c>
      <c r="G21" s="22">
        <f t="shared" si="3"/>
        <v>570</v>
      </c>
      <c r="H21" s="10"/>
    </row>
    <row r="22" spans="1:8" ht="17.25" customHeight="1" thickBot="1" x14ac:dyDescent="0.25">
      <c r="A22" s="9" t="s">
        <v>14</v>
      </c>
      <c r="B22" s="21">
        <v>29993455</v>
      </c>
      <c r="C22" s="20">
        <v>6732</v>
      </c>
      <c r="D22" s="20">
        <v>6841</v>
      </c>
      <c r="E22" s="38">
        <f t="shared" si="2"/>
        <v>109</v>
      </c>
      <c r="F22" s="21">
        <v>40</v>
      </c>
      <c r="G22" s="22">
        <f t="shared" si="3"/>
        <v>4360</v>
      </c>
      <c r="H22" s="10"/>
    </row>
    <row r="23" spans="1:8" ht="16.5" customHeight="1" thickBot="1" x14ac:dyDescent="0.25">
      <c r="A23" s="11" t="s">
        <v>15</v>
      </c>
      <c r="B23" s="25">
        <v>29993405</v>
      </c>
      <c r="C23" s="22">
        <v>8364</v>
      </c>
      <c r="D23" s="22">
        <v>8558</v>
      </c>
      <c r="E23" s="38">
        <f t="shared" si="2"/>
        <v>194</v>
      </c>
      <c r="F23" s="21">
        <v>30</v>
      </c>
      <c r="G23" s="22">
        <f t="shared" si="3"/>
        <v>5820</v>
      </c>
      <c r="H23" s="10"/>
    </row>
    <row r="24" spans="1:8" ht="30.75" customHeight="1" thickBot="1" x14ac:dyDescent="0.25">
      <c r="A24" s="13" t="s">
        <v>43</v>
      </c>
      <c r="B24" s="22">
        <v>29993524</v>
      </c>
      <c r="C24" s="22">
        <v>9054</v>
      </c>
      <c r="D24" s="22">
        <v>9324</v>
      </c>
      <c r="E24" s="38">
        <f t="shared" si="2"/>
        <v>270</v>
      </c>
      <c r="F24" s="21">
        <v>20</v>
      </c>
      <c r="G24" s="22">
        <f t="shared" si="3"/>
        <v>5400</v>
      </c>
      <c r="H24" s="10"/>
    </row>
    <row r="25" spans="1:8" ht="13.5" thickBot="1" x14ac:dyDescent="0.25">
      <c r="A25" s="115"/>
      <c r="B25" s="115"/>
      <c r="C25" s="115"/>
      <c r="D25" s="115"/>
      <c r="E25" s="115"/>
      <c r="F25" s="5" t="s">
        <v>16</v>
      </c>
      <c r="G25" s="15">
        <f>SUM(G20:G24)</f>
        <v>17580</v>
      </c>
    </row>
    <row r="26" spans="1:8" ht="13.5" thickBot="1" x14ac:dyDescent="0.25">
      <c r="C26" s="16"/>
      <c r="D26" s="16"/>
      <c r="F26" s="5" t="s">
        <v>17</v>
      </c>
      <c r="G26" s="59">
        <f>G25+G19+G13</f>
        <v>53980</v>
      </c>
      <c r="H26" s="10"/>
    </row>
    <row r="27" spans="1:8" x14ac:dyDescent="0.2">
      <c r="C27" s="16"/>
      <c r="D27" s="16"/>
      <c r="G27" s="33"/>
      <c r="H27" s="10"/>
    </row>
    <row r="28" spans="1:8" ht="13.5" thickBot="1" x14ac:dyDescent="0.25"/>
    <row r="29" spans="1:8" ht="19.5" customHeight="1" thickBot="1" x14ac:dyDescent="0.25">
      <c r="A29" s="32" t="s">
        <v>85</v>
      </c>
      <c r="B29" s="26" t="s">
        <v>69</v>
      </c>
      <c r="C29" s="20">
        <v>205667</v>
      </c>
      <c r="D29" s="20">
        <v>212288</v>
      </c>
      <c r="E29" s="22">
        <f>D29-C29</f>
        <v>6621</v>
      </c>
      <c r="F29" s="21">
        <v>1</v>
      </c>
      <c r="G29" s="22">
        <f>E29*F29</f>
        <v>6621</v>
      </c>
      <c r="H29" s="10"/>
    </row>
    <row r="30" spans="1:8" ht="18.75" customHeight="1" thickBot="1" x14ac:dyDescent="0.25">
      <c r="A30" s="17" t="s">
        <v>18</v>
      </c>
      <c r="B30" s="22">
        <v>29211536</v>
      </c>
      <c r="C30" s="20">
        <v>179163</v>
      </c>
      <c r="D30" s="20">
        <v>183998</v>
      </c>
      <c r="E30" s="22">
        <f>D30-C30</f>
        <v>4835</v>
      </c>
      <c r="F30" s="21">
        <v>1</v>
      </c>
      <c r="G30" s="22">
        <f>E30*F30</f>
        <v>4835</v>
      </c>
      <c r="H30" s="10"/>
    </row>
    <row r="31" spans="1:8" ht="13.5" thickBot="1" x14ac:dyDescent="0.25">
      <c r="F31" s="5" t="s">
        <v>16</v>
      </c>
      <c r="G31" s="74">
        <f>SUM(G29:G30)</f>
        <v>11456</v>
      </c>
    </row>
    <row r="32" spans="1:8" x14ac:dyDescent="0.2">
      <c r="G32" s="18"/>
    </row>
    <row r="33" spans="1:8" x14ac:dyDescent="0.2">
      <c r="G33" s="18"/>
    </row>
    <row r="34" spans="1:8" x14ac:dyDescent="0.2">
      <c r="A34" s="116"/>
      <c r="B34" s="116"/>
      <c r="C34" s="116"/>
      <c r="D34" s="116"/>
      <c r="E34" s="116"/>
      <c r="F34" s="124"/>
      <c r="G34" s="124"/>
    </row>
    <row r="35" spans="1:8" ht="13.5" thickBot="1" x14ac:dyDescent="0.25">
      <c r="A35" s="1"/>
      <c r="B35" s="2"/>
      <c r="G35" s="2"/>
    </row>
    <row r="36" spans="1:8" ht="12.75" customHeight="1" x14ac:dyDescent="0.2">
      <c r="A36" s="104" t="s">
        <v>0</v>
      </c>
      <c r="B36" s="101" t="s">
        <v>1</v>
      </c>
      <c r="C36" s="111" t="s">
        <v>2</v>
      </c>
      <c r="D36" s="112"/>
      <c r="E36" s="101" t="s">
        <v>3</v>
      </c>
      <c r="F36" s="101" t="s">
        <v>4</v>
      </c>
      <c r="G36" s="101" t="s">
        <v>5</v>
      </c>
    </row>
    <row r="37" spans="1:8" ht="13.5" thickBot="1" x14ac:dyDescent="0.25">
      <c r="A37" s="109"/>
      <c r="B37" s="102"/>
      <c r="C37" s="113"/>
      <c r="D37" s="114"/>
      <c r="E37" s="102"/>
      <c r="F37" s="102"/>
      <c r="G37" s="102"/>
    </row>
    <row r="38" spans="1:8" ht="13.5" thickBot="1" x14ac:dyDescent="0.25">
      <c r="A38" s="110"/>
      <c r="B38" s="103"/>
      <c r="C38" s="5" t="s">
        <v>6</v>
      </c>
      <c r="D38" s="6" t="s">
        <v>7</v>
      </c>
      <c r="E38" s="103"/>
      <c r="F38" s="103"/>
      <c r="G38" s="103"/>
    </row>
    <row r="39" spans="1:8" ht="25.5" customHeight="1" thickBot="1" x14ac:dyDescent="0.25">
      <c r="A39" s="119"/>
      <c r="B39" s="120"/>
      <c r="C39" s="120"/>
      <c r="D39" s="120"/>
      <c r="E39" s="35"/>
      <c r="G39" s="19"/>
    </row>
    <row r="40" spans="1:8" ht="15" customHeight="1" thickBot="1" x14ac:dyDescent="0.25">
      <c r="A40" s="13" t="s">
        <v>19</v>
      </c>
      <c r="B40" s="13" t="s">
        <v>70</v>
      </c>
      <c r="C40" s="20">
        <v>2722</v>
      </c>
      <c r="D40" s="20">
        <v>2787</v>
      </c>
      <c r="E40" s="21">
        <f>D40-C40</f>
        <v>65</v>
      </c>
      <c r="F40" s="13">
        <v>30</v>
      </c>
      <c r="G40" s="37">
        <f>E40*F40</f>
        <v>1950</v>
      </c>
      <c r="H40" s="10"/>
    </row>
    <row r="41" spans="1:8" ht="15" customHeight="1" thickBot="1" x14ac:dyDescent="0.25">
      <c r="A41" s="23" t="s">
        <v>20</v>
      </c>
      <c r="B41" s="21">
        <v>29993194</v>
      </c>
      <c r="C41" s="21">
        <v>2512</v>
      </c>
      <c r="D41" s="21">
        <v>2572</v>
      </c>
      <c r="E41" s="21">
        <f>D41-C41</f>
        <v>60</v>
      </c>
      <c r="F41" s="21">
        <v>30</v>
      </c>
      <c r="G41" s="22">
        <f>E41*F41</f>
        <v>1800</v>
      </c>
      <c r="H41" s="10"/>
    </row>
    <row r="42" spans="1:8" ht="15" customHeight="1" thickBot="1" x14ac:dyDescent="0.25">
      <c r="A42" s="24"/>
      <c r="B42" s="21"/>
      <c r="C42" s="25"/>
      <c r="D42" s="25"/>
      <c r="E42" s="21"/>
      <c r="F42" s="25"/>
      <c r="G42" s="22"/>
    </row>
    <row r="43" spans="1:8" ht="15" customHeight="1" thickBot="1" x14ac:dyDescent="0.25">
      <c r="A43" s="13" t="s">
        <v>21</v>
      </c>
      <c r="B43" s="26" t="s">
        <v>71</v>
      </c>
      <c r="C43" s="25">
        <v>11815</v>
      </c>
      <c r="D43" s="25">
        <v>11926</v>
      </c>
      <c r="E43" s="21">
        <f>D43-C43</f>
        <v>111</v>
      </c>
      <c r="F43" s="21">
        <v>30</v>
      </c>
      <c r="G43" s="22">
        <f>E43*F43</f>
        <v>3330</v>
      </c>
      <c r="H43" s="10"/>
    </row>
    <row r="44" spans="1:8" ht="15" customHeight="1" thickBot="1" x14ac:dyDescent="0.25">
      <c r="A44" s="23" t="s">
        <v>22</v>
      </c>
      <c r="B44" s="13" t="s">
        <v>72</v>
      </c>
      <c r="C44" s="39">
        <v>8982</v>
      </c>
      <c r="D44" s="39">
        <v>9056</v>
      </c>
      <c r="E44" s="21">
        <f>D44-C44</f>
        <v>74</v>
      </c>
      <c r="F44" s="21">
        <v>30</v>
      </c>
      <c r="G44" s="22">
        <f>E44*F44</f>
        <v>2220</v>
      </c>
      <c r="H44" s="10"/>
    </row>
    <row r="45" spans="1:8" ht="16.5" customHeight="1" thickBot="1" x14ac:dyDescent="0.25">
      <c r="A45" s="117" t="s">
        <v>23</v>
      </c>
      <c r="B45" s="118"/>
      <c r="C45" s="98"/>
      <c r="D45" s="41"/>
      <c r="E45" s="36"/>
      <c r="F45" s="5" t="s">
        <v>16</v>
      </c>
      <c r="G45" s="90">
        <f>SUM(G40:G44)</f>
        <v>9300</v>
      </c>
      <c r="H45" s="10"/>
    </row>
    <row r="46" spans="1:8" ht="31.5" customHeight="1" thickBot="1" x14ac:dyDescent="0.25">
      <c r="A46" s="27" t="s">
        <v>8</v>
      </c>
      <c r="B46" s="21">
        <v>29993213</v>
      </c>
      <c r="C46" s="22">
        <v>11756</v>
      </c>
      <c r="D46" s="22">
        <v>11934</v>
      </c>
      <c r="E46" s="22">
        <f t="shared" ref="E46:E50" si="4">D46-C46</f>
        <v>178</v>
      </c>
      <c r="F46" s="21">
        <v>15</v>
      </c>
      <c r="G46" s="22">
        <f t="shared" ref="G46:G50" si="5">E46*F46</f>
        <v>2670</v>
      </c>
      <c r="H46" s="10"/>
    </row>
    <row r="47" spans="1:8" ht="49.5" customHeight="1" thickBot="1" x14ac:dyDescent="0.25">
      <c r="A47" s="13" t="s">
        <v>13</v>
      </c>
      <c r="B47" s="21">
        <v>29993517</v>
      </c>
      <c r="C47" s="21">
        <v>1757</v>
      </c>
      <c r="D47" s="21">
        <v>1794</v>
      </c>
      <c r="E47" s="22">
        <f t="shared" si="4"/>
        <v>37</v>
      </c>
      <c r="F47" s="21">
        <v>60</v>
      </c>
      <c r="G47" s="22">
        <f t="shared" si="5"/>
        <v>2220</v>
      </c>
      <c r="H47" s="10"/>
    </row>
    <row r="48" spans="1:8" ht="15" customHeight="1" thickBot="1" x14ac:dyDescent="0.25">
      <c r="A48" s="13" t="s">
        <v>14</v>
      </c>
      <c r="B48" s="21">
        <v>29116365</v>
      </c>
      <c r="C48" s="20">
        <v>18848</v>
      </c>
      <c r="D48" s="20">
        <v>19195</v>
      </c>
      <c r="E48" s="22">
        <f t="shared" si="4"/>
        <v>347</v>
      </c>
      <c r="F48" s="21">
        <v>60</v>
      </c>
      <c r="G48" s="22">
        <f t="shared" si="5"/>
        <v>20820</v>
      </c>
      <c r="H48" s="10"/>
    </row>
    <row r="49" spans="1:8" ht="15" customHeight="1" thickBot="1" x14ac:dyDescent="0.25">
      <c r="A49" s="28" t="s">
        <v>15</v>
      </c>
      <c r="B49" s="25">
        <v>29993350</v>
      </c>
      <c r="C49" s="22">
        <v>15777</v>
      </c>
      <c r="D49" s="22">
        <v>16042</v>
      </c>
      <c r="E49" s="22">
        <f t="shared" si="4"/>
        <v>265</v>
      </c>
      <c r="F49" s="21">
        <v>80</v>
      </c>
      <c r="G49" s="22">
        <f t="shared" si="5"/>
        <v>21200</v>
      </c>
      <c r="H49" s="10"/>
    </row>
    <row r="50" spans="1:8" ht="15" customHeight="1" thickBot="1" x14ac:dyDescent="0.25">
      <c r="A50" s="23" t="s">
        <v>68</v>
      </c>
      <c r="B50" s="22">
        <v>29993469</v>
      </c>
      <c r="C50" s="22">
        <v>7282</v>
      </c>
      <c r="D50" s="22">
        <v>7414</v>
      </c>
      <c r="E50" s="22">
        <f t="shared" si="4"/>
        <v>132</v>
      </c>
      <c r="F50" s="21">
        <v>40</v>
      </c>
      <c r="G50" s="22">
        <f t="shared" si="5"/>
        <v>5280</v>
      </c>
      <c r="H50" s="10"/>
    </row>
    <row r="51" spans="1:8" ht="13.5" thickBot="1" x14ac:dyDescent="0.25">
      <c r="A51" s="14"/>
      <c r="B51" s="14"/>
      <c r="C51" s="22"/>
      <c r="D51" s="14"/>
      <c r="E51" s="29"/>
      <c r="F51" s="5" t="s">
        <v>16</v>
      </c>
      <c r="G51" s="43">
        <f>SUM(G46:G50)</f>
        <v>52190</v>
      </c>
    </row>
    <row r="53" spans="1:8" x14ac:dyDescent="0.2">
      <c r="A53" s="104" t="s">
        <v>0</v>
      </c>
      <c r="B53" s="101" t="s">
        <v>1</v>
      </c>
      <c r="C53" s="111" t="s">
        <v>2</v>
      </c>
      <c r="D53" s="112"/>
      <c r="E53" s="101" t="s">
        <v>3</v>
      </c>
      <c r="F53" s="101" t="s">
        <v>4</v>
      </c>
      <c r="G53" s="101" t="s">
        <v>5</v>
      </c>
    </row>
    <row r="54" spans="1:8" ht="13.5" thickBot="1" x14ac:dyDescent="0.25">
      <c r="A54" s="109"/>
      <c r="B54" s="102"/>
      <c r="C54" s="113"/>
      <c r="D54" s="114"/>
      <c r="E54" s="102"/>
      <c r="F54" s="102"/>
      <c r="G54" s="102"/>
    </row>
    <row r="55" spans="1:8" ht="13.5" thickBot="1" x14ac:dyDescent="0.25">
      <c r="A55" s="110"/>
      <c r="B55" s="103"/>
      <c r="C55" s="5" t="s">
        <v>6</v>
      </c>
      <c r="D55" s="6" t="s">
        <v>7</v>
      </c>
      <c r="E55" s="103"/>
      <c r="F55" s="103"/>
      <c r="G55" s="103"/>
    </row>
    <row r="56" spans="1:8" ht="15" customHeight="1" thickBot="1" x14ac:dyDescent="0.25">
      <c r="A56" s="125" t="s">
        <v>86</v>
      </c>
      <c r="B56" s="13" t="s">
        <v>73</v>
      </c>
      <c r="C56" s="20">
        <v>8071</v>
      </c>
      <c r="D56" s="20">
        <v>8260</v>
      </c>
      <c r="E56" s="21">
        <f t="shared" ref="E56:E58" si="6">D56-C56</f>
        <v>189</v>
      </c>
      <c r="F56" s="20">
        <v>40</v>
      </c>
      <c r="G56" s="22">
        <f t="shared" ref="G56:G58" si="7">E56*F56</f>
        <v>7560</v>
      </c>
      <c r="H56" s="10"/>
    </row>
    <row r="57" spans="1:8" ht="15" customHeight="1" thickBot="1" x14ac:dyDescent="0.25">
      <c r="A57" s="126"/>
      <c r="B57" s="13" t="s">
        <v>74</v>
      </c>
      <c r="C57" s="20">
        <v>5036</v>
      </c>
      <c r="D57" s="20">
        <v>5132</v>
      </c>
      <c r="E57" s="21">
        <f t="shared" si="6"/>
        <v>96</v>
      </c>
      <c r="F57" s="20">
        <v>20</v>
      </c>
      <c r="G57" s="22">
        <f t="shared" si="7"/>
        <v>1920</v>
      </c>
      <c r="H57" s="10"/>
    </row>
    <row r="58" spans="1:8" ht="15" customHeight="1" thickBot="1" x14ac:dyDescent="0.25">
      <c r="A58" s="127"/>
      <c r="B58" s="13" t="s">
        <v>75</v>
      </c>
      <c r="C58" s="20">
        <v>1040</v>
      </c>
      <c r="D58" s="20">
        <v>1059</v>
      </c>
      <c r="E58" s="21">
        <f t="shared" si="6"/>
        <v>19</v>
      </c>
      <c r="F58" s="20">
        <v>80</v>
      </c>
      <c r="G58" s="22">
        <f t="shared" si="7"/>
        <v>1520</v>
      </c>
      <c r="H58" s="10"/>
    </row>
    <row r="59" spans="1:8" ht="15" customHeight="1" thickBot="1" x14ac:dyDescent="0.25">
      <c r="A59" s="122" t="s">
        <v>81</v>
      </c>
      <c r="B59" s="76">
        <v>32358499</v>
      </c>
      <c r="C59" s="20">
        <v>0</v>
      </c>
      <c r="D59" s="20">
        <v>0</v>
      </c>
      <c r="E59" s="21">
        <f t="shared" ref="E59:E60" si="8">D59-C59</f>
        <v>0</v>
      </c>
      <c r="F59" s="20">
        <v>1</v>
      </c>
      <c r="G59" s="22">
        <f t="shared" ref="G59:G60" si="9">E59*F59</f>
        <v>0</v>
      </c>
    </row>
    <row r="60" spans="1:8" ht="15" customHeight="1" thickBot="1" x14ac:dyDescent="0.25">
      <c r="A60" s="123"/>
      <c r="B60" s="78">
        <v>32358505</v>
      </c>
      <c r="C60" s="20">
        <v>0</v>
      </c>
      <c r="D60" s="20">
        <v>0</v>
      </c>
      <c r="E60" s="21">
        <f t="shared" si="8"/>
        <v>0</v>
      </c>
      <c r="F60" s="20">
        <v>1</v>
      </c>
      <c r="G60" s="22">
        <f t="shared" si="9"/>
        <v>0</v>
      </c>
    </row>
    <row r="61" spans="1:8" ht="15" customHeight="1" thickBot="1" x14ac:dyDescent="0.25">
      <c r="A61" s="30"/>
      <c r="B61" s="31"/>
      <c r="C61" s="31"/>
      <c r="D61" s="31"/>
      <c r="E61" s="31"/>
      <c r="F61" s="79" t="s">
        <v>16</v>
      </c>
      <c r="G61" s="91">
        <f>SUM(G56:G60)</f>
        <v>11000</v>
      </c>
    </row>
    <row r="62" spans="1:8" ht="15" customHeight="1" x14ac:dyDescent="0.2">
      <c r="A62" s="30"/>
      <c r="B62" s="31"/>
      <c r="C62" s="31"/>
      <c r="D62" s="31"/>
      <c r="E62" s="31"/>
      <c r="F62" s="77"/>
      <c r="G62" s="34"/>
    </row>
    <row r="63" spans="1:8" ht="15" customHeight="1" x14ac:dyDescent="0.2">
      <c r="A63" s="67" t="s">
        <v>27</v>
      </c>
      <c r="B63" s="68">
        <f>G26+G31+G45+G51+G61</f>
        <v>137926</v>
      </c>
      <c r="C63" s="31"/>
      <c r="D63" s="31"/>
      <c r="E63" s="31"/>
      <c r="F63" s="75"/>
      <c r="G63" s="34"/>
    </row>
    <row r="64" spans="1:8" ht="15" customHeight="1" x14ac:dyDescent="0.2">
      <c r="A64" s="67" t="s">
        <v>26</v>
      </c>
      <c r="B64" s="68">
        <f>SUM(G12)+SUM(G18:G18)+SUM(G24:G24)+G31+SUM(G50:G50)</f>
        <v>27036</v>
      </c>
      <c r="C64" s="31"/>
      <c r="D64" s="31"/>
      <c r="E64" s="31"/>
      <c r="F64" s="75"/>
      <c r="G64" s="34"/>
    </row>
    <row r="65" spans="1:7" ht="21.75" customHeight="1" x14ac:dyDescent="0.2">
      <c r="A65" s="44" t="s">
        <v>40</v>
      </c>
      <c r="B65" s="69">
        <f>SUM(G10:G11)+SUM(G16:G17)+SUM(G22:G23)+SUM(G48:G49)</f>
        <v>78700</v>
      </c>
      <c r="D65" s="62"/>
      <c r="E65" s="62"/>
      <c r="F65" s="75"/>
    </row>
    <row r="66" spans="1:7" ht="21.75" customHeight="1" x14ac:dyDescent="0.2">
      <c r="A66" s="44" t="s">
        <v>67</v>
      </c>
      <c r="B66" s="69">
        <f>G61</f>
        <v>11000</v>
      </c>
      <c r="D66" s="16"/>
      <c r="G66" s="18"/>
    </row>
    <row r="67" spans="1:7" ht="21.75" customHeight="1" x14ac:dyDescent="0.2">
      <c r="A67" s="44" t="s">
        <v>76</v>
      </c>
      <c r="B67" s="69">
        <f>G8+G9+G14+G15+G20+G21+G45+G46+G47</f>
        <v>21190</v>
      </c>
      <c r="D67" s="16"/>
      <c r="G67" s="18"/>
    </row>
    <row r="69" spans="1:7" x14ac:dyDescent="0.2">
      <c r="B69" t="s">
        <v>42</v>
      </c>
    </row>
    <row r="71" spans="1:7" x14ac:dyDescent="0.2">
      <c r="B71" t="s">
        <v>41</v>
      </c>
    </row>
  </sheetData>
  <mergeCells count="29">
    <mergeCell ref="A59:A60"/>
    <mergeCell ref="F34:G34"/>
    <mergeCell ref="F36:F38"/>
    <mergeCell ref="G36:G38"/>
    <mergeCell ref="C53:D54"/>
    <mergeCell ref="F53:F55"/>
    <mergeCell ref="G53:G55"/>
    <mergeCell ref="A56:A58"/>
    <mergeCell ref="A7:D7"/>
    <mergeCell ref="A53:A55"/>
    <mergeCell ref="C36:D37"/>
    <mergeCell ref="B36:B38"/>
    <mergeCell ref="A25:E25"/>
    <mergeCell ref="E36:E38"/>
    <mergeCell ref="A34:E34"/>
    <mergeCell ref="B53:B55"/>
    <mergeCell ref="A36:A38"/>
    <mergeCell ref="A45:B45"/>
    <mergeCell ref="E53:E55"/>
    <mergeCell ref="A39:D39"/>
    <mergeCell ref="A19:D19"/>
    <mergeCell ref="A1:G1"/>
    <mergeCell ref="A2:G2"/>
    <mergeCell ref="F4:F6"/>
    <mergeCell ref="A4:A6"/>
    <mergeCell ref="G4:G6"/>
    <mergeCell ref="E4:E6"/>
    <mergeCell ref="B4:B6"/>
    <mergeCell ref="C4:D5"/>
  </mergeCells>
  <phoneticPr fontId="9" type="noConversion"/>
  <pageMargins left="0.43307086614173229" right="0.43307086614173229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21"/>
  <sheetViews>
    <sheetView workbookViewId="0">
      <selection activeCell="C16" sqref="C16"/>
    </sheetView>
  </sheetViews>
  <sheetFormatPr defaultColWidth="9.140625" defaultRowHeight="12.75" x14ac:dyDescent="0.2"/>
  <cols>
    <col min="1" max="1" width="7.28515625" style="45" customWidth="1"/>
    <col min="2" max="2" width="33.85546875" style="45" customWidth="1"/>
    <col min="3" max="3" width="15.42578125" style="45" customWidth="1"/>
    <col min="4" max="4" width="12.42578125" style="45" customWidth="1"/>
    <col min="5" max="5" width="17.85546875" style="45" customWidth="1"/>
    <col min="6" max="16384" width="9.140625" style="45"/>
  </cols>
  <sheetData>
    <row r="2" spans="1:7" ht="21" x14ac:dyDescent="0.2">
      <c r="A2" s="129" t="s">
        <v>89</v>
      </c>
      <c r="B2" s="129"/>
      <c r="C2" s="129"/>
      <c r="D2" s="129"/>
      <c r="E2" s="129"/>
    </row>
    <row r="4" spans="1:7" ht="18.75" x14ac:dyDescent="0.3">
      <c r="A4" s="46" t="s">
        <v>29</v>
      </c>
    </row>
    <row r="5" spans="1:7" ht="13.5" thickBot="1" x14ac:dyDescent="0.25"/>
    <row r="6" spans="1:7" ht="16.5" thickBot="1" x14ac:dyDescent="0.3">
      <c r="A6" s="51" t="s">
        <v>24</v>
      </c>
      <c r="B6" s="52" t="s">
        <v>30</v>
      </c>
      <c r="C6" s="58" t="s">
        <v>35</v>
      </c>
      <c r="D6" s="52" t="s">
        <v>31</v>
      </c>
      <c r="E6" s="53" t="s">
        <v>32</v>
      </c>
    </row>
    <row r="7" spans="1:7" ht="15.75" x14ac:dyDescent="0.25">
      <c r="A7" s="48">
        <v>1</v>
      </c>
      <c r="B7" s="48" t="s">
        <v>36</v>
      </c>
      <c r="C7" s="49">
        <f>'Общ. счетчики'!G61-C8</f>
        <v>8481.89</v>
      </c>
      <c r="D7" s="50">
        <v>4.29</v>
      </c>
      <c r="E7" s="60">
        <f>C7*D7</f>
        <v>36387.308099999995</v>
      </c>
    </row>
    <row r="8" spans="1:7" ht="15.75" x14ac:dyDescent="0.25">
      <c r="A8" s="48">
        <v>2</v>
      </c>
      <c r="B8" s="48" t="s">
        <v>91</v>
      </c>
      <c r="C8" s="49">
        <v>2518.11</v>
      </c>
      <c r="D8" s="50"/>
      <c r="E8" s="60"/>
    </row>
    <row r="9" spans="1:7" ht="15.75" x14ac:dyDescent="0.25">
      <c r="A9" s="55">
        <v>3</v>
      </c>
      <c r="B9" s="48" t="s">
        <v>80</v>
      </c>
      <c r="C9" s="49">
        <f>6275.6*0.5694</f>
        <v>3573.3266400000002</v>
      </c>
      <c r="D9" s="50">
        <v>4.29</v>
      </c>
      <c r="E9" s="60">
        <f>C9*D9</f>
        <v>15329.571285600001</v>
      </c>
    </row>
    <row r="10" spans="1:7" ht="15.75" x14ac:dyDescent="0.25">
      <c r="A10" s="55">
        <v>4</v>
      </c>
      <c r="B10" s="55" t="s">
        <v>37</v>
      </c>
      <c r="C10" s="56">
        <v>3</v>
      </c>
      <c r="D10" s="57">
        <v>29.12</v>
      </c>
      <c r="E10" s="60">
        <f>C10*D10</f>
        <v>87.36</v>
      </c>
    </row>
    <row r="11" spans="1:7" ht="15.75" x14ac:dyDescent="0.25">
      <c r="A11" s="55">
        <v>5</v>
      </c>
      <c r="B11" s="55" t="s">
        <v>38</v>
      </c>
      <c r="C11" s="56">
        <v>0</v>
      </c>
      <c r="D11" s="57">
        <f>0.051*D16+D13</f>
        <v>155.41588999999999</v>
      </c>
      <c r="E11" s="60">
        <f>C11*D11</f>
        <v>0</v>
      </c>
    </row>
    <row r="12" spans="1:7" ht="15.75" x14ac:dyDescent="0.25">
      <c r="A12" s="55">
        <v>6</v>
      </c>
      <c r="B12" s="55" t="s">
        <v>39</v>
      </c>
      <c r="C12" s="56">
        <f>C10+C11</f>
        <v>3</v>
      </c>
      <c r="D12" s="57">
        <v>34.729999999999997</v>
      </c>
      <c r="E12" s="60">
        <f>C12*D12</f>
        <v>104.19</v>
      </c>
    </row>
    <row r="13" spans="1:7" ht="15.75" x14ac:dyDescent="0.25">
      <c r="A13" s="55">
        <v>7</v>
      </c>
      <c r="B13" s="55" t="s">
        <v>77</v>
      </c>
      <c r="C13" s="56">
        <v>6</v>
      </c>
      <c r="D13" s="57">
        <v>29.12</v>
      </c>
      <c r="E13" s="60">
        <f t="shared" ref="E13:E15" si="0">C13*D13</f>
        <v>174.72</v>
      </c>
      <c r="G13" s="86"/>
    </row>
    <row r="14" spans="1:7" ht="15.75" x14ac:dyDescent="0.25">
      <c r="A14" s="55">
        <v>8</v>
      </c>
      <c r="B14" s="55" t="s">
        <v>78</v>
      </c>
      <c r="C14" s="56">
        <v>6</v>
      </c>
      <c r="D14" s="57">
        <f>D11</f>
        <v>155.41588999999999</v>
      </c>
      <c r="E14" s="60">
        <f t="shared" si="0"/>
        <v>932.49533999999994</v>
      </c>
      <c r="G14" s="86"/>
    </row>
    <row r="15" spans="1:7" ht="15.75" x14ac:dyDescent="0.25">
      <c r="A15" s="55">
        <v>9</v>
      </c>
      <c r="B15" s="55" t="s">
        <v>79</v>
      </c>
      <c r="C15" s="56">
        <v>11</v>
      </c>
      <c r="D15" s="57">
        <v>34.729999999999997</v>
      </c>
      <c r="E15" s="60">
        <f t="shared" si="0"/>
        <v>382.03</v>
      </c>
      <c r="G15" s="86"/>
    </row>
    <row r="16" spans="1:7" ht="15.75" x14ac:dyDescent="0.25">
      <c r="A16" s="55">
        <v>10</v>
      </c>
      <c r="B16" s="55" t="s">
        <v>46</v>
      </c>
      <c r="C16" s="57">
        <v>0</v>
      </c>
      <c r="D16" s="57">
        <v>2476.39</v>
      </c>
      <c r="E16" s="61">
        <f>C16*D16</f>
        <v>0</v>
      </c>
    </row>
    <row r="17" spans="1:5" ht="15.75" x14ac:dyDescent="0.25">
      <c r="A17" s="55">
        <v>11</v>
      </c>
      <c r="B17" s="55" t="s">
        <v>87</v>
      </c>
      <c r="C17" s="57">
        <f>'[1]Расчет платы на отопление и ГВС'!$F$17</f>
        <v>0</v>
      </c>
      <c r="D17" s="57">
        <v>4.29</v>
      </c>
      <c r="E17" s="61">
        <f>C17*D17</f>
        <v>0</v>
      </c>
    </row>
    <row r="18" spans="1:5" ht="15" customHeight="1" x14ac:dyDescent="0.25">
      <c r="A18" s="47"/>
      <c r="B18" s="47"/>
      <c r="C18" s="47"/>
      <c r="D18" s="47"/>
      <c r="E18" s="47"/>
    </row>
    <row r="19" spans="1:5" ht="15.75" x14ac:dyDescent="0.25">
      <c r="A19" s="47" t="s">
        <v>33</v>
      </c>
      <c r="B19" s="47"/>
      <c r="C19" s="47"/>
      <c r="D19" s="47"/>
      <c r="E19" s="47"/>
    </row>
    <row r="21" spans="1:5" ht="23.25" x14ac:dyDescent="0.35">
      <c r="A21" s="47" t="s">
        <v>34</v>
      </c>
      <c r="E21" s="54">
        <f>SUM(E7:E17)/310</f>
        <v>172.25056363096775</v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14"/>
  <sheetViews>
    <sheetView tabSelected="1" zoomScale="110" zoomScaleNormal="110" workbookViewId="0">
      <selection activeCell="G10" sqref="G10"/>
    </sheetView>
  </sheetViews>
  <sheetFormatPr defaultColWidth="9.140625" defaultRowHeight="33" customHeight="1" x14ac:dyDescent="0.2"/>
  <cols>
    <col min="1" max="1" width="6.5703125" style="63" customWidth="1"/>
    <col min="2" max="2" width="23.5703125" style="63" customWidth="1"/>
    <col min="3" max="3" width="10.140625" style="63" customWidth="1"/>
    <col min="4" max="4" width="15.85546875" style="63" customWidth="1"/>
    <col min="5" max="5" width="10.7109375" style="63" customWidth="1"/>
    <col min="6" max="6" width="11.42578125" style="63" customWidth="1"/>
    <col min="7" max="7" width="18.5703125" style="63" customWidth="1"/>
    <col min="8" max="8" width="8.85546875" style="63" customWidth="1"/>
    <col min="9" max="16384" width="9.140625" style="63"/>
  </cols>
  <sheetData>
    <row r="1" spans="1:8" ht="36.75" customHeight="1" x14ac:dyDescent="0.2">
      <c r="A1" s="93" t="s">
        <v>90</v>
      </c>
      <c r="B1" s="94"/>
      <c r="C1" s="94"/>
      <c r="D1" s="94"/>
      <c r="E1" s="94"/>
      <c r="F1" s="94"/>
      <c r="G1" s="94"/>
    </row>
    <row r="2" spans="1:8" ht="15" customHeight="1" x14ac:dyDescent="0.2">
      <c r="A2" s="132" t="s">
        <v>47</v>
      </c>
      <c r="B2" s="132" t="s">
        <v>48</v>
      </c>
      <c r="C2" s="132" t="s">
        <v>49</v>
      </c>
      <c r="D2" s="132" t="s">
        <v>50</v>
      </c>
      <c r="E2" s="132" t="s">
        <v>51</v>
      </c>
      <c r="F2" s="132"/>
      <c r="G2" s="132"/>
    </row>
    <row r="3" spans="1:8" ht="15" customHeight="1" x14ac:dyDescent="0.2">
      <c r="A3" s="132"/>
      <c r="B3" s="132"/>
      <c r="C3" s="132"/>
      <c r="D3" s="132"/>
      <c r="E3" s="132" t="s">
        <v>52</v>
      </c>
      <c r="F3" s="132"/>
      <c r="G3" s="132" t="s">
        <v>55</v>
      </c>
    </row>
    <row r="4" spans="1:8" ht="15" customHeight="1" x14ac:dyDescent="0.2">
      <c r="A4" s="132"/>
      <c r="B4" s="132"/>
      <c r="C4" s="132"/>
      <c r="D4" s="128"/>
      <c r="E4" s="70" t="s">
        <v>53</v>
      </c>
      <c r="F4" s="70" t="s">
        <v>54</v>
      </c>
      <c r="G4" s="132"/>
    </row>
    <row r="5" spans="1:8" ht="17.25" customHeight="1" x14ac:dyDescent="0.2">
      <c r="A5" s="64" t="s">
        <v>58</v>
      </c>
      <c r="B5" s="65" t="s">
        <v>56</v>
      </c>
      <c r="C5" s="71" t="s">
        <v>57</v>
      </c>
      <c r="D5" s="85">
        <v>101620.34</v>
      </c>
      <c r="E5" s="96"/>
      <c r="F5" s="65"/>
      <c r="G5" s="65"/>
    </row>
    <row r="6" spans="1:8" ht="21.75" customHeight="1" x14ac:dyDescent="0.2">
      <c r="A6" s="64" t="s">
        <v>58</v>
      </c>
      <c r="B6" s="65" t="s">
        <v>60</v>
      </c>
      <c r="C6" s="66" t="s">
        <v>57</v>
      </c>
      <c r="D6" s="72"/>
      <c r="E6" s="73">
        <f>E7*0.0723</f>
        <v>72.041166000000004</v>
      </c>
      <c r="F6" s="73">
        <f>F7*0.0723</f>
        <v>34.095233999999998</v>
      </c>
      <c r="G6" s="92">
        <f>G7*0.0723</f>
        <v>2.8197000000000001</v>
      </c>
    </row>
    <row r="7" spans="1:8" ht="21.75" customHeight="1" x14ac:dyDescent="0.2">
      <c r="A7" s="64" t="s">
        <v>61</v>
      </c>
      <c r="B7" s="65" t="s">
        <v>62</v>
      </c>
      <c r="C7" s="66" t="s">
        <v>63</v>
      </c>
      <c r="D7" s="65"/>
      <c r="E7" s="97">
        <f>1468-F7</f>
        <v>996.42000000000007</v>
      </c>
      <c r="F7" s="66">
        <f>146*3.23</f>
        <v>471.58</v>
      </c>
      <c r="G7" s="66">
        <v>39</v>
      </c>
    </row>
    <row r="8" spans="1:8" ht="12" customHeight="1" x14ac:dyDescent="0.2">
      <c r="A8" s="64" t="s">
        <v>61</v>
      </c>
      <c r="B8" s="65" t="s">
        <v>64</v>
      </c>
      <c r="C8" s="66" t="s">
        <v>63</v>
      </c>
      <c r="D8" s="95">
        <v>178945</v>
      </c>
      <c r="E8" s="97">
        <f>3254-F8</f>
        <v>2621.8199999999997</v>
      </c>
      <c r="F8" s="66">
        <f>146*4.33</f>
        <v>632.18000000000006</v>
      </c>
      <c r="G8" s="97">
        <v>39</v>
      </c>
      <c r="H8" s="89"/>
    </row>
    <row r="9" spans="1:8" ht="12" customHeight="1" x14ac:dyDescent="0.2">
      <c r="A9" s="64" t="s">
        <v>61</v>
      </c>
      <c r="B9" s="65" t="s">
        <v>65</v>
      </c>
      <c r="C9" s="66" t="s">
        <v>63</v>
      </c>
      <c r="D9" s="65"/>
      <c r="E9" s="73">
        <f>E7+E8</f>
        <v>3618.24</v>
      </c>
      <c r="F9" s="73">
        <f>F7+F8</f>
        <v>1103.76</v>
      </c>
      <c r="G9" s="97">
        <f>G7+G8</f>
        <v>78</v>
      </c>
    </row>
    <row r="10" spans="1:8" ht="12" customHeight="1" x14ac:dyDescent="0.2">
      <c r="A10" s="64" t="s">
        <v>59</v>
      </c>
      <c r="B10" s="65" t="s">
        <v>66</v>
      </c>
      <c r="C10" s="66" t="s">
        <v>45</v>
      </c>
      <c r="D10" s="82"/>
      <c r="E10" s="83">
        <v>112843</v>
      </c>
      <c r="F10" s="84">
        <v>1756</v>
      </c>
      <c r="G10" s="88">
        <v>25188</v>
      </c>
    </row>
    <row r="11" spans="1:8" ht="15" customHeight="1" x14ac:dyDescent="0.2">
      <c r="E11" s="130"/>
      <c r="F11" s="131"/>
    </row>
    <row r="13" spans="1:8" ht="33" customHeight="1" x14ac:dyDescent="0.2">
      <c r="G13" s="87"/>
    </row>
    <row r="14" spans="1:8" ht="33" customHeight="1" x14ac:dyDescent="0.2">
      <c r="F14" s="63" t="s">
        <v>25</v>
      </c>
      <c r="G14" s="87"/>
    </row>
  </sheetData>
  <mergeCells count="8">
    <mergeCell ref="E11:F11"/>
    <mergeCell ref="E2:G2"/>
    <mergeCell ref="E3:F3"/>
    <mergeCell ref="A2:A4"/>
    <mergeCell ref="B2:B4"/>
    <mergeCell ref="C2:C4"/>
    <mergeCell ref="D2:D4"/>
    <mergeCell ref="G3:G4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Общ. счетчики</vt:lpstr>
      <vt:lpstr>корп. 3</vt:lpstr>
      <vt:lpstr>Справка по ОПУ и ИПУ</vt:lpstr>
      <vt:lpstr>'Общ. счетчики'!Область_печати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Алексей</cp:lastModifiedBy>
  <cp:lastPrinted>2021-08-25T12:56:15Z</cp:lastPrinted>
  <dcterms:created xsi:type="dcterms:W3CDTF">2010-02-17T17:09:47Z</dcterms:created>
  <dcterms:modified xsi:type="dcterms:W3CDTF">2021-10-08T12:37:59Z</dcterms:modified>
</cp:coreProperties>
</file>