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Хольнов\Коммуналка на сайт\2021 год\Сентябрь 2021\"/>
    </mc:Choice>
  </mc:AlternateContent>
  <xr:revisionPtr revIDLastSave="0" documentId="13_ncr:1_{9178A197-8FD7-4D07-8E50-A7DA4431DA2C}" xr6:coauthVersionLast="47" xr6:coauthVersionMax="47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G6" i="13" l="1"/>
  <c r="F8" i="13" l="1"/>
  <c r="E8" i="13" s="1"/>
  <c r="F7" i="13"/>
  <c r="E7" i="13" s="1"/>
  <c r="E6" i="13" l="1"/>
  <c r="F6" i="13"/>
  <c r="D11" i="11" l="1"/>
  <c r="C12" i="11" l="1"/>
  <c r="C9" i="11" l="1"/>
  <c r="D14" i="11" l="1"/>
  <c r="E9" i="13" l="1"/>
  <c r="C17" i="11" l="1"/>
  <c r="E29" i="1" l="1"/>
  <c r="G9" i="13" l="1"/>
  <c r="F9" i="13" l="1"/>
  <c r="E60" i="1" l="1"/>
  <c r="G60" i="1" s="1"/>
  <c r="E59" i="1"/>
  <c r="G59" i="1" s="1"/>
  <c r="E9" i="11" l="1"/>
  <c r="E15" i="11" l="1"/>
  <c r="E14" i="11"/>
  <c r="E13" i="11"/>
  <c r="E16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C7" i="11" s="1"/>
  <c r="B65" i="1"/>
  <c r="G25" i="1"/>
  <c r="G13" i="1"/>
  <c r="B66" i="1" l="1"/>
  <c r="E10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2" i="11" l="1"/>
  <c r="E11" i="11"/>
  <c r="E17" i="11" l="1"/>
  <c r="E21" i="11" s="1"/>
</calcChain>
</file>

<file path=xl/sharedStrings.xml><?xml version="1.0" encoding="utf-8"?>
<sst xmlns="http://schemas.openxmlformats.org/spreadsheetml/2006/main" count="128" uniqueCount="93">
  <si>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</si>
  <si>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</si>
  <si>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</si>
  <si>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</si>
  <si>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</si>
  <si>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</si>
  <si>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</si>
  <si>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</si>
  <si>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</si>
  <si>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</si>
  <si>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</si>
  <si>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</si>
  <si>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</si>
  <si>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</si>
  <si>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</si>
  <si>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</si>
  <si>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</si>
  <si>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</si>
  <si>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</si>
  <si>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</si>
  <si>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</si>
  <si>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</si>
  <si>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</si>
  <si>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</si>
  <si>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</si>
  <si>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 xml:space="preserve"> 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</si>
  <si>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</si>
  <si>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</si>
  <si>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</si>
  <si>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</si>
  <si>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</si>
  <si>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</si>
  <si>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</si>
  <si>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</si>
  <si>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</si>
  <si>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</si>
  <si>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</si>
  <si>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</si>
  <si>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</si>
  <si>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</si>
  <si>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</si>
  <si>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</si>
  <si>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</si>
  <si>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</si>
  <si>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</si>
  <si>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</si>
  <si>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</si>
  <si>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</si>
  <si>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</si>
  <si>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</si>
  <si>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</si>
  <si>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</si>
  <si>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</si>
  <si>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</si>
  <si>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</si>
  <si>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</si>
  <si>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</si>
  <si>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</si>
  <si>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</si>
  <si>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</si>
  <si>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</si>
  <si>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</si>
  <si>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</si>
  <si>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</si>
  <si>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</si>
  <si>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</si>
  <si>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</si>
  <si>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</si>
  <si>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</si>
  <si>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</si>
  <si>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</si>
  <si>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</si>
  <si>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</si>
  <si>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</si>
  <si>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</si>
  <si>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</si>
  <si>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</si>
  <si>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</si>
  <si>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</si>
  <si>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</si>
  <si>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</si>
  <si>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</si>
  <si>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</si>
  <si>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</si>
  <si>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</si>
  <si>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</si>
  <si>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</si>
  <si>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</si>
  <si>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Электроснабжение ИПУ, кВт/ч</t>
  </si>
  <si>
    <t>Сентябрь 2021 года</t>
  </si>
  <si>
    <t>СПРАВОЧНАЯ ИНФОРМАЦИЯ потребление коммунальных услуг в здании по адресу г.Химки, ул.Лавочкина, д.13 сентябрь 2021г.</t>
  </si>
  <si>
    <t>по потреблению электроэнергии за период с  24.08.2021г. по  23.09.2021г.</t>
  </si>
  <si>
    <r>
      <t>Выставить на г/б 297 -</t>
    </r>
    <r>
      <rPr>
        <b/>
        <sz val="12"/>
        <rFont val="Calibri"/>
        <family val="2"/>
        <charset val="204"/>
      </rPr>
      <t xml:space="preserve"> 1 куб.м.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</si>
</sst>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Calibri"/>
      <family val="2"/>
      <charset val="204"/>
    </font>
    <font>
      <b/>
      <sz val="1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7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166" fontId="19" fillId="0" borderId="0" xfId="1" applyFont="1"/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3" xfId="4" xr:uid="{00000000-0005-0000-0000-000003000000}"/>
    <cellStyle name="Финансовый" xfId="1" builtinId="3"/>
    <cellStyle name="Финансовый 2" xfId="5" xr:uid="{00000000-0005-0000-0000-000005000000}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view="pageBreakPreview" zoomScale="120" zoomScaleSheetLayoutView="120" workbookViewId="0">
      <selection activeCell="B79" sqref="B7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5" t="s">
        <v>28</v>
      </c>
      <c r="B1" s="125"/>
      <c r="C1" s="125"/>
      <c r="D1" s="125"/>
      <c r="E1" s="125"/>
      <c r="F1" s="125"/>
      <c r="G1" s="125"/>
    </row>
    <row r="2" spans="1:8" ht="15" x14ac:dyDescent="0.2">
      <c r="A2" s="126" t="s">
        <v>91</v>
      </c>
      <c r="B2" s="126"/>
      <c r="C2" s="126"/>
      <c r="D2" s="126"/>
      <c r="E2" s="126"/>
      <c r="F2" s="126"/>
      <c r="G2" s="126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5" t="s">
        <v>0</v>
      </c>
      <c r="B4" s="127" t="s">
        <v>1</v>
      </c>
      <c r="C4" s="127" t="s">
        <v>2</v>
      </c>
      <c r="D4" s="127"/>
      <c r="E4" s="102" t="s">
        <v>3</v>
      </c>
      <c r="F4" s="102" t="s">
        <v>4</v>
      </c>
      <c r="G4" s="127" t="s">
        <v>5</v>
      </c>
    </row>
    <row r="5" spans="1:8" ht="13.5" thickBot="1" x14ac:dyDescent="0.25">
      <c r="A5" s="103"/>
      <c r="B5" s="127"/>
      <c r="C5" s="127"/>
      <c r="D5" s="127"/>
      <c r="E5" s="103"/>
      <c r="F5" s="103"/>
      <c r="G5" s="127"/>
    </row>
    <row r="6" spans="1:8" ht="13.5" thickBot="1" x14ac:dyDescent="0.25">
      <c r="A6" s="104"/>
      <c r="B6" s="127"/>
      <c r="C6" s="5" t="s">
        <v>6</v>
      </c>
      <c r="D6" s="6" t="s">
        <v>7</v>
      </c>
      <c r="E6" s="104"/>
      <c r="F6" s="104"/>
      <c r="G6" s="127"/>
    </row>
    <row r="7" spans="1:8" ht="18" customHeight="1" thickBot="1" x14ac:dyDescent="0.25">
      <c r="A7" s="112" t="s">
        <v>82</v>
      </c>
      <c r="B7" s="113"/>
      <c r="C7" s="113"/>
      <c r="D7" s="114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5348</v>
      </c>
      <c r="D8" s="21">
        <v>5425</v>
      </c>
      <c r="E8" s="38">
        <f>D8-C8</f>
        <v>77</v>
      </c>
      <c r="F8" s="21">
        <v>15</v>
      </c>
      <c r="G8" s="22">
        <f>E8*F8</f>
        <v>1155</v>
      </c>
      <c r="H8" s="8"/>
    </row>
    <row r="9" spans="1:8" ht="64.5" thickBot="1" x14ac:dyDescent="0.25">
      <c r="A9" s="9" t="s">
        <v>9</v>
      </c>
      <c r="B9" s="21">
        <v>29993299</v>
      </c>
      <c r="C9" s="22">
        <v>2111</v>
      </c>
      <c r="D9" s="22">
        <v>2153</v>
      </c>
      <c r="E9" s="38">
        <f>D9-C9</f>
        <v>42</v>
      </c>
      <c r="F9" s="22">
        <v>60</v>
      </c>
      <c r="G9" s="22">
        <f>E9*F9</f>
        <v>2520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9934</v>
      </c>
      <c r="D10" s="21">
        <v>10146</v>
      </c>
      <c r="E10" s="38">
        <f>D10-C10</f>
        <v>212</v>
      </c>
      <c r="F10" s="21">
        <v>40</v>
      </c>
      <c r="G10" s="22">
        <f>E10*F10</f>
        <v>8480</v>
      </c>
    </row>
    <row r="11" spans="1:8" ht="15" customHeight="1" thickBot="1" x14ac:dyDescent="0.25">
      <c r="A11" s="11" t="s">
        <v>11</v>
      </c>
      <c r="B11" s="25">
        <v>29993506</v>
      </c>
      <c r="C11" s="21">
        <v>12807</v>
      </c>
      <c r="D11" s="21">
        <v>13089</v>
      </c>
      <c r="E11" s="38">
        <f>D11-C11</f>
        <v>282</v>
      </c>
      <c r="F11" s="21">
        <v>60</v>
      </c>
      <c r="G11" s="22">
        <f>E11*F11</f>
        <v>16920</v>
      </c>
    </row>
    <row r="12" spans="1:8" ht="15" customHeight="1" thickBot="1" x14ac:dyDescent="0.25">
      <c r="A12" s="9" t="s">
        <v>68</v>
      </c>
      <c r="B12" s="22">
        <v>29993527</v>
      </c>
      <c r="C12" s="21">
        <v>5261</v>
      </c>
      <c r="D12" s="21">
        <v>5381</v>
      </c>
      <c r="E12" s="38">
        <f>D12-C12</f>
        <v>120</v>
      </c>
      <c r="F12" s="21">
        <v>20</v>
      </c>
      <c r="G12" s="22">
        <f>E12*F12</f>
        <v>2400</v>
      </c>
    </row>
    <row r="13" spans="1:8" ht="18" customHeight="1" thickBot="1" x14ac:dyDescent="0.25">
      <c r="A13" s="79" t="s">
        <v>83</v>
      </c>
      <c r="B13" s="80"/>
      <c r="C13" s="40"/>
      <c r="D13" s="40"/>
      <c r="E13" s="38"/>
      <c r="F13" s="42"/>
      <c r="G13" s="12">
        <f>SUM(G8:G12)</f>
        <v>31475</v>
      </c>
    </row>
    <row r="14" spans="1:8" ht="42.75" customHeight="1" thickBot="1" x14ac:dyDescent="0.25">
      <c r="A14" s="7" t="s">
        <v>8</v>
      </c>
      <c r="B14" s="21">
        <v>29993434</v>
      </c>
      <c r="C14" s="20">
        <v>5133</v>
      </c>
      <c r="D14" s="20">
        <v>5229</v>
      </c>
      <c r="E14" s="38">
        <f t="shared" ref="E14:E18" si="0">D14-C14</f>
        <v>96</v>
      </c>
      <c r="F14" s="21">
        <v>10</v>
      </c>
      <c r="G14" s="22">
        <f t="shared" ref="G14:G18" si="1">E14*F14</f>
        <v>960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3689</v>
      </c>
      <c r="D15" s="21">
        <v>3761</v>
      </c>
      <c r="E15" s="38">
        <f t="shared" si="0"/>
        <v>72</v>
      </c>
      <c r="F15" s="21">
        <v>15</v>
      </c>
      <c r="G15" s="22">
        <f t="shared" si="1"/>
        <v>1080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2705</v>
      </c>
      <c r="D16" s="21">
        <v>2764</v>
      </c>
      <c r="E16" s="38">
        <f t="shared" si="0"/>
        <v>59</v>
      </c>
      <c r="F16" s="21">
        <v>40</v>
      </c>
      <c r="G16" s="22">
        <f t="shared" si="1"/>
        <v>2360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4930</v>
      </c>
      <c r="D17" s="21">
        <v>5038</v>
      </c>
      <c r="E17" s="38">
        <f t="shared" si="0"/>
        <v>108</v>
      </c>
      <c r="F17" s="21">
        <v>30</v>
      </c>
      <c r="G17" s="22">
        <f t="shared" si="1"/>
        <v>3240</v>
      </c>
      <c r="H17" s="10"/>
    </row>
    <row r="18" spans="1:8" ht="31.5" customHeight="1" thickBot="1" x14ac:dyDescent="0.25">
      <c r="A18" s="13" t="s">
        <v>44</v>
      </c>
      <c r="B18" s="22">
        <v>29993504</v>
      </c>
      <c r="C18" s="21">
        <v>5236</v>
      </c>
      <c r="D18" s="21">
        <v>5293</v>
      </c>
      <c r="E18" s="38">
        <f t="shared" si="0"/>
        <v>57</v>
      </c>
      <c r="F18" s="21">
        <v>20</v>
      </c>
      <c r="G18" s="22">
        <f t="shared" si="1"/>
        <v>1140</v>
      </c>
      <c r="H18" s="10"/>
    </row>
    <row r="19" spans="1:8" ht="18" customHeight="1" thickBot="1" x14ac:dyDescent="0.25">
      <c r="A19" s="120" t="s">
        <v>84</v>
      </c>
      <c r="B19" s="121"/>
      <c r="C19" s="121"/>
      <c r="D19" s="124"/>
      <c r="E19" s="38"/>
      <c r="G19" s="15">
        <f>SUM(G14:G18)</f>
        <v>8780</v>
      </c>
    </row>
    <row r="20" spans="1:8" ht="39" customHeight="1" thickBot="1" x14ac:dyDescent="0.25">
      <c r="A20" s="7" t="s">
        <v>8</v>
      </c>
      <c r="B20" s="21">
        <v>29993452</v>
      </c>
      <c r="C20" s="21">
        <v>8882</v>
      </c>
      <c r="D20" s="21">
        <v>9039</v>
      </c>
      <c r="E20" s="38">
        <f t="shared" ref="E20:E24" si="2">D20-C20</f>
        <v>157</v>
      </c>
      <c r="F20" s="21">
        <v>10</v>
      </c>
      <c r="G20" s="22">
        <f t="shared" ref="G20:G24" si="3">E20*F20</f>
        <v>1570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2470</v>
      </c>
      <c r="D21" s="21">
        <v>2512</v>
      </c>
      <c r="E21" s="38">
        <f t="shared" si="2"/>
        <v>42</v>
      </c>
      <c r="F21" s="22">
        <v>15</v>
      </c>
      <c r="G21" s="22">
        <f t="shared" si="3"/>
        <v>630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6841</v>
      </c>
      <c r="D22" s="20">
        <v>7012</v>
      </c>
      <c r="E22" s="38">
        <f t="shared" si="2"/>
        <v>171</v>
      </c>
      <c r="F22" s="21">
        <v>40</v>
      </c>
      <c r="G22" s="22">
        <f t="shared" si="3"/>
        <v>6840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8558</v>
      </c>
      <c r="D23" s="22">
        <v>8753</v>
      </c>
      <c r="E23" s="38">
        <f t="shared" si="2"/>
        <v>195</v>
      </c>
      <c r="F23" s="21">
        <v>30</v>
      </c>
      <c r="G23" s="22">
        <f t="shared" si="3"/>
        <v>5850</v>
      </c>
      <c r="H23" s="10"/>
    </row>
    <row r="24" spans="1:8" ht="30.75" customHeight="1" thickBot="1" x14ac:dyDescent="0.25">
      <c r="A24" s="13" t="s">
        <v>43</v>
      </c>
      <c r="B24" s="22">
        <v>29993524</v>
      </c>
      <c r="C24" s="22">
        <v>9324</v>
      </c>
      <c r="D24" s="22">
        <v>9549</v>
      </c>
      <c r="E24" s="38">
        <f t="shared" si="2"/>
        <v>225</v>
      </c>
      <c r="F24" s="21">
        <v>20</v>
      </c>
      <c r="G24" s="22">
        <f t="shared" si="3"/>
        <v>4500</v>
      </c>
      <c r="H24" s="10"/>
    </row>
    <row r="25" spans="1:8" ht="13.5" thickBot="1" x14ac:dyDescent="0.25">
      <c r="A25" s="118"/>
      <c r="B25" s="118"/>
      <c r="C25" s="118"/>
      <c r="D25" s="118"/>
      <c r="E25" s="118"/>
      <c r="F25" s="5" t="s">
        <v>16</v>
      </c>
      <c r="G25" s="15">
        <f>SUM(G20:G24)</f>
        <v>19390</v>
      </c>
    </row>
    <row r="26" spans="1:8" ht="13.5" thickBot="1" x14ac:dyDescent="0.25">
      <c r="C26" s="16"/>
      <c r="D26" s="16"/>
      <c r="F26" s="5" t="s">
        <v>17</v>
      </c>
      <c r="G26" s="58">
        <f>G25+G19+G13</f>
        <v>59645</v>
      </c>
      <c r="H26" s="10"/>
    </row>
    <row r="27" spans="1:8" x14ac:dyDescent="0.2">
      <c r="C27" s="16"/>
      <c r="D27" s="16"/>
      <c r="G27" s="33"/>
      <c r="H27" s="10"/>
    </row>
    <row r="28" spans="1:8" ht="13.5" thickBot="1" x14ac:dyDescent="0.25"/>
    <row r="29" spans="1:8" ht="19.5" customHeight="1" thickBot="1" x14ac:dyDescent="0.25">
      <c r="A29" s="32" t="s">
        <v>85</v>
      </c>
      <c r="B29" s="26" t="s">
        <v>69</v>
      </c>
      <c r="C29" s="20">
        <v>212288</v>
      </c>
      <c r="D29" s="20">
        <v>216884</v>
      </c>
      <c r="E29" s="22">
        <f>D29-C29</f>
        <v>4596</v>
      </c>
      <c r="F29" s="21">
        <v>1</v>
      </c>
      <c r="G29" s="22">
        <f>E29*F29</f>
        <v>4596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183998</v>
      </c>
      <c r="D30" s="20">
        <v>188415</v>
      </c>
      <c r="E30" s="22">
        <f>D30-C30</f>
        <v>4417</v>
      </c>
      <c r="F30" s="21">
        <v>1</v>
      </c>
      <c r="G30" s="22">
        <f>E30*F30</f>
        <v>4417</v>
      </c>
      <c r="H30" s="10"/>
    </row>
    <row r="31" spans="1:8" ht="13.5" thickBot="1" x14ac:dyDescent="0.25">
      <c r="F31" s="5" t="s">
        <v>16</v>
      </c>
      <c r="G31" s="73">
        <f>SUM(G29:G30)</f>
        <v>9013</v>
      </c>
    </row>
    <row r="32" spans="1:8" x14ac:dyDescent="0.2">
      <c r="G32" s="18"/>
    </row>
    <row r="33" spans="1:8" x14ac:dyDescent="0.2">
      <c r="G33" s="18"/>
    </row>
    <row r="34" spans="1:8" x14ac:dyDescent="0.2">
      <c r="A34" s="119"/>
      <c r="B34" s="119"/>
      <c r="C34" s="119"/>
      <c r="D34" s="119"/>
      <c r="E34" s="119"/>
      <c r="F34" s="101"/>
      <c r="G34" s="101"/>
    </row>
    <row r="35" spans="1:8" ht="13.5" thickBot="1" x14ac:dyDescent="0.25">
      <c r="A35" s="1"/>
      <c r="B35" s="2"/>
      <c r="G35" s="2"/>
    </row>
    <row r="36" spans="1:8" ht="12.75" customHeight="1" x14ac:dyDescent="0.2">
      <c r="A36" s="115" t="s">
        <v>0</v>
      </c>
      <c r="B36" s="102" t="s">
        <v>1</v>
      </c>
      <c r="C36" s="105" t="s">
        <v>2</v>
      </c>
      <c r="D36" s="106"/>
      <c r="E36" s="102" t="s">
        <v>3</v>
      </c>
      <c r="F36" s="102" t="s">
        <v>4</v>
      </c>
      <c r="G36" s="102" t="s">
        <v>5</v>
      </c>
    </row>
    <row r="37" spans="1:8" ht="13.5" thickBot="1" x14ac:dyDescent="0.25">
      <c r="A37" s="116"/>
      <c r="B37" s="103"/>
      <c r="C37" s="107"/>
      <c r="D37" s="108"/>
      <c r="E37" s="103"/>
      <c r="F37" s="103"/>
      <c r="G37" s="103"/>
    </row>
    <row r="38" spans="1:8" ht="13.5" thickBot="1" x14ac:dyDescent="0.25">
      <c r="A38" s="117"/>
      <c r="B38" s="104"/>
      <c r="C38" s="5" t="s">
        <v>6</v>
      </c>
      <c r="D38" s="6" t="s">
        <v>7</v>
      </c>
      <c r="E38" s="104"/>
      <c r="F38" s="104"/>
      <c r="G38" s="104"/>
    </row>
    <row r="39" spans="1:8" ht="25.5" customHeight="1" thickBot="1" x14ac:dyDescent="0.25">
      <c r="A39" s="122"/>
      <c r="B39" s="123"/>
      <c r="C39" s="123"/>
      <c r="D39" s="123"/>
      <c r="E39" s="35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2787</v>
      </c>
      <c r="D40" s="20">
        <v>2853</v>
      </c>
      <c r="E40" s="21">
        <f>D40-C40</f>
        <v>66</v>
      </c>
      <c r="F40" s="13">
        <v>30</v>
      </c>
      <c r="G40" s="37">
        <f>E40*F40</f>
        <v>1980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2572</v>
      </c>
      <c r="D41" s="21">
        <v>2637</v>
      </c>
      <c r="E41" s="21">
        <f>D41-C41</f>
        <v>65</v>
      </c>
      <c r="F41" s="21">
        <v>30</v>
      </c>
      <c r="G41" s="22">
        <f>E41*F41</f>
        <v>1950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11926</v>
      </c>
      <c r="D43" s="25">
        <v>12044</v>
      </c>
      <c r="E43" s="21">
        <f>D43-C43</f>
        <v>118</v>
      </c>
      <c r="F43" s="21">
        <v>30</v>
      </c>
      <c r="G43" s="22">
        <f>E43*F43</f>
        <v>3540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39">
        <v>9056</v>
      </c>
      <c r="D44" s="39">
        <v>9268</v>
      </c>
      <c r="E44" s="21">
        <f>D44-C44</f>
        <v>212</v>
      </c>
      <c r="F44" s="21">
        <v>30</v>
      </c>
      <c r="G44" s="22">
        <f>E44*F44</f>
        <v>6360</v>
      </c>
      <c r="H44" s="10"/>
    </row>
    <row r="45" spans="1:8" ht="16.5" customHeight="1" thickBot="1" x14ac:dyDescent="0.25">
      <c r="A45" s="120" t="s">
        <v>23</v>
      </c>
      <c r="B45" s="121"/>
      <c r="C45" s="97"/>
      <c r="D45" s="41"/>
      <c r="E45" s="36"/>
      <c r="F45" s="5" t="s">
        <v>16</v>
      </c>
      <c r="G45" s="89">
        <f>SUM(G40:G44)</f>
        <v>13830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11934</v>
      </c>
      <c r="D46" s="22">
        <v>12106</v>
      </c>
      <c r="E46" s="22">
        <f t="shared" ref="E46:E50" si="4">D46-C46</f>
        <v>172</v>
      </c>
      <c r="F46" s="21">
        <v>15</v>
      </c>
      <c r="G46" s="22">
        <f t="shared" ref="G46:G50" si="5">E46*F46</f>
        <v>2580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1794</v>
      </c>
      <c r="D47" s="21">
        <v>1832</v>
      </c>
      <c r="E47" s="22">
        <f t="shared" si="4"/>
        <v>38</v>
      </c>
      <c r="F47" s="21">
        <v>60</v>
      </c>
      <c r="G47" s="22">
        <f t="shared" si="5"/>
        <v>2280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19195</v>
      </c>
      <c r="D48" s="20">
        <v>19617</v>
      </c>
      <c r="E48" s="22">
        <f t="shared" si="4"/>
        <v>422</v>
      </c>
      <c r="F48" s="21">
        <v>60</v>
      </c>
      <c r="G48" s="22">
        <f t="shared" si="5"/>
        <v>25320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16042</v>
      </c>
      <c r="D49" s="22">
        <v>16398</v>
      </c>
      <c r="E49" s="22">
        <f t="shared" si="4"/>
        <v>356</v>
      </c>
      <c r="F49" s="21">
        <v>80</v>
      </c>
      <c r="G49" s="22">
        <f t="shared" si="5"/>
        <v>28480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7414</v>
      </c>
      <c r="D50" s="22">
        <v>7574</v>
      </c>
      <c r="E50" s="22">
        <f t="shared" si="4"/>
        <v>160</v>
      </c>
      <c r="F50" s="21">
        <v>40</v>
      </c>
      <c r="G50" s="22">
        <f t="shared" si="5"/>
        <v>6400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3">
        <f>SUM(G46:G50)</f>
        <v>65060</v>
      </c>
    </row>
    <row r="53" spans="1:8" x14ac:dyDescent="0.2">
      <c r="A53" s="115" t="s">
        <v>0</v>
      </c>
      <c r="B53" s="102" t="s">
        <v>1</v>
      </c>
      <c r="C53" s="105" t="s">
        <v>2</v>
      </c>
      <c r="D53" s="106"/>
      <c r="E53" s="102" t="s">
        <v>3</v>
      </c>
      <c r="F53" s="102" t="s">
        <v>4</v>
      </c>
      <c r="G53" s="102" t="s">
        <v>5</v>
      </c>
    </row>
    <row r="54" spans="1:8" ht="13.5" thickBot="1" x14ac:dyDescent="0.25">
      <c r="A54" s="116"/>
      <c r="B54" s="103"/>
      <c r="C54" s="107"/>
      <c r="D54" s="108"/>
      <c r="E54" s="103"/>
      <c r="F54" s="103"/>
      <c r="G54" s="103"/>
    </row>
    <row r="55" spans="1:8" ht="13.5" thickBot="1" x14ac:dyDescent="0.25">
      <c r="A55" s="117"/>
      <c r="B55" s="104"/>
      <c r="C55" s="5" t="s">
        <v>6</v>
      </c>
      <c r="D55" s="6" t="s">
        <v>7</v>
      </c>
      <c r="E55" s="104"/>
      <c r="F55" s="104"/>
      <c r="G55" s="104"/>
    </row>
    <row r="56" spans="1:8" ht="15" customHeight="1" thickBot="1" x14ac:dyDescent="0.25">
      <c r="A56" s="109" t="s">
        <v>86</v>
      </c>
      <c r="B56" s="13" t="s">
        <v>73</v>
      </c>
      <c r="C56" s="20">
        <v>8260</v>
      </c>
      <c r="D56" s="20">
        <v>8441</v>
      </c>
      <c r="E56" s="21">
        <f t="shared" ref="E56:E58" si="6">D56-C56</f>
        <v>181</v>
      </c>
      <c r="F56" s="20">
        <v>40</v>
      </c>
      <c r="G56" s="22">
        <f t="shared" ref="G56:G58" si="7">E56*F56</f>
        <v>7240</v>
      </c>
      <c r="H56" s="10"/>
    </row>
    <row r="57" spans="1:8" ht="15" customHeight="1" thickBot="1" x14ac:dyDescent="0.25">
      <c r="A57" s="110"/>
      <c r="B57" s="13" t="s">
        <v>74</v>
      </c>
      <c r="C57" s="20">
        <v>5132</v>
      </c>
      <c r="D57" s="20">
        <v>5225</v>
      </c>
      <c r="E57" s="21">
        <f t="shared" si="6"/>
        <v>93</v>
      </c>
      <c r="F57" s="20">
        <v>20</v>
      </c>
      <c r="G57" s="22">
        <f t="shared" si="7"/>
        <v>1860</v>
      </c>
      <c r="H57" s="10"/>
    </row>
    <row r="58" spans="1:8" ht="15" customHeight="1" thickBot="1" x14ac:dyDescent="0.25">
      <c r="A58" s="111"/>
      <c r="B58" s="13" t="s">
        <v>75</v>
      </c>
      <c r="C58" s="20">
        <v>1059</v>
      </c>
      <c r="D58" s="20">
        <v>1080</v>
      </c>
      <c r="E58" s="21">
        <f t="shared" si="6"/>
        <v>21</v>
      </c>
      <c r="F58" s="20">
        <v>80</v>
      </c>
      <c r="G58" s="22">
        <f t="shared" si="7"/>
        <v>1680</v>
      </c>
      <c r="H58" s="10"/>
    </row>
    <row r="59" spans="1:8" ht="15" customHeight="1" thickBot="1" x14ac:dyDescent="0.25">
      <c r="A59" s="99" t="s">
        <v>81</v>
      </c>
      <c r="B59" s="75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00"/>
      <c r="B60" s="77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0"/>
      <c r="B61" s="31"/>
      <c r="C61" s="31"/>
      <c r="D61" s="31"/>
      <c r="E61" s="31"/>
      <c r="F61" s="78" t="s">
        <v>16</v>
      </c>
      <c r="G61" s="90">
        <f>SUM(G56:G60)</f>
        <v>10780</v>
      </c>
    </row>
    <row r="62" spans="1:8" ht="15" customHeight="1" x14ac:dyDescent="0.2">
      <c r="A62" s="30"/>
      <c r="B62" s="31"/>
      <c r="C62" s="31"/>
      <c r="D62" s="31"/>
      <c r="E62" s="31"/>
      <c r="F62" s="76"/>
      <c r="G62" s="34"/>
    </row>
    <row r="63" spans="1:8" ht="15" customHeight="1" x14ac:dyDescent="0.2">
      <c r="A63" s="66" t="s">
        <v>27</v>
      </c>
      <c r="B63" s="67">
        <f>G26+G31+G45+G51+G61</f>
        <v>158328</v>
      </c>
      <c r="C63" s="31"/>
      <c r="D63" s="31"/>
      <c r="E63" s="31"/>
      <c r="F63" s="74"/>
      <c r="G63" s="34"/>
    </row>
    <row r="64" spans="1:8" ht="15" customHeight="1" x14ac:dyDescent="0.2">
      <c r="A64" s="66" t="s">
        <v>26</v>
      </c>
      <c r="B64" s="67">
        <f>SUM(G12)+SUM(G18:G18)+SUM(G24:G24)+G31+SUM(G50:G50)</f>
        <v>23453</v>
      </c>
      <c r="C64" s="31"/>
      <c r="D64" s="31"/>
      <c r="E64" s="31"/>
      <c r="F64" s="74"/>
      <c r="G64" s="34"/>
    </row>
    <row r="65" spans="1:7" ht="21.75" customHeight="1" x14ac:dyDescent="0.2">
      <c r="A65" s="44" t="s">
        <v>40</v>
      </c>
      <c r="B65" s="68">
        <f>SUM(G10:G11)+SUM(G16:G17)+SUM(G22:G23)+SUM(G48:G49)</f>
        <v>97490</v>
      </c>
      <c r="D65" s="61"/>
      <c r="E65" s="61"/>
      <c r="F65" s="74"/>
    </row>
    <row r="66" spans="1:7" ht="21.75" customHeight="1" x14ac:dyDescent="0.2">
      <c r="A66" s="44" t="s">
        <v>67</v>
      </c>
      <c r="B66" s="68">
        <f>G61</f>
        <v>10780</v>
      </c>
      <c r="D66" s="16"/>
      <c r="G66" s="18"/>
    </row>
    <row r="67" spans="1:7" ht="21.75" customHeight="1" x14ac:dyDescent="0.2">
      <c r="A67" s="44" t="s">
        <v>76</v>
      </c>
      <c r="B67" s="68">
        <f>G8+G9+G14+G15+G20+G21+G45+G46+G47</f>
        <v>26605</v>
      </c>
      <c r="D67" s="16"/>
      <c r="G67" s="18"/>
    </row>
    <row r="69" spans="1:7" x14ac:dyDescent="0.2">
      <c r="B69" t="s">
        <v>42</v>
      </c>
    </row>
    <row r="71" spans="1:7" x14ac:dyDescent="0.2">
      <c r="B71" t="s">
        <v>41</v>
      </c>
    </row>
  </sheetData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9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3"/>
  <sheetViews>
    <sheetView workbookViewId="0">
      <selection activeCell="C14" sqref="C14"/>
    </sheetView>
  </sheetViews>
  <sheetFormatPr defaultColWidth="9.140625" defaultRowHeight="12.75" x14ac:dyDescent="0.2"/>
  <cols>
    <col min="1" max="1" width="7.28515625" style="45" customWidth="1"/>
    <col min="2" max="2" width="33.85546875" style="45" customWidth="1"/>
    <col min="3" max="3" width="15.42578125" style="45" customWidth="1"/>
    <col min="4" max="4" width="12.42578125" style="45" customWidth="1"/>
    <col min="5" max="5" width="17.85546875" style="45" customWidth="1"/>
    <col min="6" max="16384" width="9.140625" style="45"/>
  </cols>
  <sheetData>
    <row r="2" spans="1:7" ht="21" x14ac:dyDescent="0.2">
      <c r="A2" s="129" t="s">
        <v>89</v>
      </c>
      <c r="B2" s="129"/>
      <c r="C2" s="129"/>
      <c r="D2" s="129"/>
      <c r="E2" s="129"/>
    </row>
    <row r="4" spans="1:7" ht="18.75" x14ac:dyDescent="0.3">
      <c r="A4" s="46" t="s">
        <v>29</v>
      </c>
    </row>
    <row r="5" spans="1:7" ht="13.5" thickBot="1" x14ac:dyDescent="0.25"/>
    <row r="6" spans="1:7" ht="16.5" thickBot="1" x14ac:dyDescent="0.3">
      <c r="A6" s="51" t="s">
        <v>24</v>
      </c>
      <c r="B6" s="52" t="s">
        <v>30</v>
      </c>
      <c r="C6" s="57" t="s">
        <v>35</v>
      </c>
      <c r="D6" s="52" t="s">
        <v>31</v>
      </c>
      <c r="E6" s="53" t="s">
        <v>32</v>
      </c>
    </row>
    <row r="7" spans="1:7" ht="15.75" x14ac:dyDescent="0.25">
      <c r="A7" s="48">
        <v>1</v>
      </c>
      <c r="B7" s="48" t="s">
        <v>36</v>
      </c>
      <c r="C7" s="49">
        <f>'Общ. счетчики'!G61-C8</f>
        <v>8558.26</v>
      </c>
      <c r="D7" s="50">
        <v>4.29</v>
      </c>
      <c r="E7" s="59">
        <f>C7*D7</f>
        <v>36714.935400000002</v>
      </c>
    </row>
    <row r="8" spans="1:7" ht="15.75" x14ac:dyDescent="0.25">
      <c r="A8" s="48">
        <v>2</v>
      </c>
      <c r="B8" s="48" t="s">
        <v>88</v>
      </c>
      <c r="C8" s="49">
        <v>2221.7399999999998</v>
      </c>
      <c r="D8" s="50"/>
      <c r="E8" s="59"/>
    </row>
    <row r="9" spans="1:7" ht="15.75" x14ac:dyDescent="0.25">
      <c r="A9" s="54">
        <v>3</v>
      </c>
      <c r="B9" s="48" t="s">
        <v>80</v>
      </c>
      <c r="C9" s="49">
        <f>6275.6*0.5694</f>
        <v>3573.3266400000002</v>
      </c>
      <c r="D9" s="50">
        <v>4.29</v>
      </c>
      <c r="E9" s="59">
        <f>C9*D9</f>
        <v>15329.571285600001</v>
      </c>
    </row>
    <row r="10" spans="1:7" ht="15.75" x14ac:dyDescent="0.25">
      <c r="A10" s="54">
        <v>4</v>
      </c>
      <c r="B10" s="54" t="s">
        <v>37</v>
      </c>
      <c r="C10" s="55">
        <v>4</v>
      </c>
      <c r="D10" s="56">
        <v>29.12</v>
      </c>
      <c r="E10" s="59">
        <f>C10*D10</f>
        <v>116.48</v>
      </c>
    </row>
    <row r="11" spans="1:7" ht="15.75" x14ac:dyDescent="0.25">
      <c r="A11" s="54">
        <v>5</v>
      </c>
      <c r="B11" s="54" t="s">
        <v>38</v>
      </c>
      <c r="C11" s="55">
        <v>0</v>
      </c>
      <c r="D11" s="56">
        <f>0.051*D16+D13</f>
        <v>155.41588999999999</v>
      </c>
      <c r="E11" s="59">
        <f>C11*D11</f>
        <v>0</v>
      </c>
    </row>
    <row r="12" spans="1:7" ht="15.75" x14ac:dyDescent="0.25">
      <c r="A12" s="54">
        <v>6</v>
      </c>
      <c r="B12" s="54" t="s">
        <v>39</v>
      </c>
      <c r="C12" s="55">
        <f>C10+C11</f>
        <v>4</v>
      </c>
      <c r="D12" s="56">
        <v>34.729999999999997</v>
      </c>
      <c r="E12" s="59">
        <f>C12*D12</f>
        <v>138.91999999999999</v>
      </c>
    </row>
    <row r="13" spans="1:7" ht="15.75" x14ac:dyDescent="0.25">
      <c r="A13" s="54">
        <v>7</v>
      </c>
      <c r="B13" s="54" t="s">
        <v>77</v>
      </c>
      <c r="C13" s="55">
        <v>6</v>
      </c>
      <c r="D13" s="56">
        <v>29.12</v>
      </c>
      <c r="E13" s="59">
        <f t="shared" ref="E13:E15" si="0">C13*D13</f>
        <v>174.72</v>
      </c>
      <c r="G13" s="85"/>
    </row>
    <row r="14" spans="1:7" ht="15.75" x14ac:dyDescent="0.25">
      <c r="A14" s="54">
        <v>8</v>
      </c>
      <c r="B14" s="54" t="s">
        <v>78</v>
      </c>
      <c r="C14" s="55">
        <v>6</v>
      </c>
      <c r="D14" s="56">
        <f>D11</f>
        <v>155.41588999999999</v>
      </c>
      <c r="E14" s="59">
        <f t="shared" si="0"/>
        <v>932.49533999999994</v>
      </c>
      <c r="G14" s="85"/>
    </row>
    <row r="15" spans="1:7" ht="15.75" x14ac:dyDescent="0.25">
      <c r="A15" s="54">
        <v>9</v>
      </c>
      <c r="B15" s="54" t="s">
        <v>79</v>
      </c>
      <c r="C15" s="55">
        <v>11</v>
      </c>
      <c r="D15" s="56">
        <v>34.729999999999997</v>
      </c>
      <c r="E15" s="59">
        <f t="shared" si="0"/>
        <v>382.03</v>
      </c>
      <c r="G15" s="85"/>
    </row>
    <row r="16" spans="1:7" ht="15.75" x14ac:dyDescent="0.25">
      <c r="A16" s="54">
        <v>10</v>
      </c>
      <c r="B16" s="54" t="s">
        <v>46</v>
      </c>
      <c r="C16" s="56">
        <v>0</v>
      </c>
      <c r="D16" s="56">
        <v>2476.39</v>
      </c>
      <c r="E16" s="60">
        <f>C16*D16</f>
        <v>0</v>
      </c>
    </row>
    <row r="17" spans="1:5" ht="15.75" x14ac:dyDescent="0.25">
      <c r="A17" s="54">
        <v>11</v>
      </c>
      <c r="B17" s="54" t="s">
        <v>87</v>
      </c>
      <c r="C17" s="56">
        <f>'[1]Расчет платы на отопление и ГВС'!$F$17</f>
        <v>0</v>
      </c>
      <c r="D17" s="56">
        <v>4.29</v>
      </c>
      <c r="E17" s="60">
        <f>C17*D17</f>
        <v>0</v>
      </c>
    </row>
    <row r="18" spans="1:5" ht="15" customHeight="1" x14ac:dyDescent="0.25">
      <c r="A18" s="47"/>
      <c r="B18" s="47"/>
      <c r="C18" s="47"/>
      <c r="D18" s="47"/>
      <c r="E18" s="47"/>
    </row>
    <row r="19" spans="1:5" ht="15.75" x14ac:dyDescent="0.25">
      <c r="A19" s="47" t="s">
        <v>33</v>
      </c>
      <c r="B19" s="47"/>
      <c r="C19" s="47"/>
      <c r="D19" s="47"/>
      <c r="E19" s="47"/>
    </row>
    <row r="21" spans="1:5" ht="23.25" x14ac:dyDescent="0.35">
      <c r="A21" s="47" t="s">
        <v>34</v>
      </c>
      <c r="E21" s="98">
        <f>SUM(E7:E17)/310</f>
        <v>173.51339363096776</v>
      </c>
    </row>
    <row r="23" spans="1:5" ht="15.75" x14ac:dyDescent="0.25">
      <c r="A23" s="130" t="s">
        <v>92</v>
      </c>
      <c r="B23" s="130"/>
      <c r="C23" s="130"/>
      <c r="D23" s="130"/>
      <c r="E23" s="130"/>
    </row>
  </sheetData>
  <mergeCells count="2">
    <mergeCell ref="A2:E2"/>
    <mergeCell ref="A23:E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abSelected="1" zoomScale="110" zoomScaleNormal="110" workbookViewId="0">
      <selection activeCell="G7" sqref="G7"/>
    </sheetView>
  </sheetViews>
  <sheetFormatPr defaultColWidth="9.140625" defaultRowHeight="33" customHeight="1" x14ac:dyDescent="0.2"/>
  <cols>
    <col min="1" max="1" width="6.5703125" style="62" customWidth="1"/>
    <col min="2" max="2" width="23.5703125" style="62" customWidth="1"/>
    <col min="3" max="3" width="10.140625" style="62" customWidth="1"/>
    <col min="4" max="4" width="15.85546875" style="62" customWidth="1"/>
    <col min="5" max="5" width="10.7109375" style="62" customWidth="1"/>
    <col min="6" max="6" width="11.42578125" style="62" customWidth="1"/>
    <col min="7" max="7" width="18.5703125" style="62" customWidth="1"/>
    <col min="8" max="8" width="8.85546875" style="62" customWidth="1"/>
    <col min="9" max="16384" width="9.140625" style="62"/>
  </cols>
  <sheetData>
    <row r="1" spans="1:8" ht="36.75" customHeight="1" x14ac:dyDescent="0.2">
      <c r="A1" s="92" t="s">
        <v>90</v>
      </c>
      <c r="B1" s="93"/>
      <c r="C1" s="93"/>
      <c r="D1" s="93"/>
      <c r="E1" s="93"/>
      <c r="F1" s="93"/>
      <c r="G1" s="93"/>
    </row>
    <row r="2" spans="1:8" ht="15" customHeight="1" x14ac:dyDescent="0.2">
      <c r="A2" s="133" t="s">
        <v>47</v>
      </c>
      <c r="B2" s="133" t="s">
        <v>48</v>
      </c>
      <c r="C2" s="133" t="s">
        <v>49</v>
      </c>
      <c r="D2" s="133" t="s">
        <v>50</v>
      </c>
      <c r="E2" s="133" t="s">
        <v>51</v>
      </c>
      <c r="F2" s="133"/>
      <c r="G2" s="133"/>
    </row>
    <row r="3" spans="1:8" ht="15" customHeight="1" x14ac:dyDescent="0.2">
      <c r="A3" s="133"/>
      <c r="B3" s="133"/>
      <c r="C3" s="133"/>
      <c r="D3" s="133"/>
      <c r="E3" s="133" t="s">
        <v>52</v>
      </c>
      <c r="F3" s="133"/>
      <c r="G3" s="133" t="s">
        <v>55</v>
      </c>
    </row>
    <row r="4" spans="1:8" ht="15" customHeight="1" x14ac:dyDescent="0.2">
      <c r="A4" s="133"/>
      <c r="B4" s="133"/>
      <c r="C4" s="133"/>
      <c r="D4" s="128"/>
      <c r="E4" s="69" t="s">
        <v>53</v>
      </c>
      <c r="F4" s="69" t="s">
        <v>54</v>
      </c>
      <c r="G4" s="133"/>
    </row>
    <row r="5" spans="1:8" ht="17.25" customHeight="1" x14ac:dyDescent="0.2">
      <c r="A5" s="63" t="s">
        <v>58</v>
      </c>
      <c r="B5" s="64" t="s">
        <v>56</v>
      </c>
      <c r="C5" s="70" t="s">
        <v>57</v>
      </c>
      <c r="D5" s="84">
        <v>101927.41</v>
      </c>
      <c r="E5" s="95">
        <v>224.34</v>
      </c>
      <c r="F5" s="64"/>
      <c r="G5" s="64"/>
    </row>
    <row r="6" spans="1:8" ht="21.75" customHeight="1" x14ac:dyDescent="0.2">
      <c r="A6" s="63" t="s">
        <v>58</v>
      </c>
      <c r="B6" s="64" t="s">
        <v>60</v>
      </c>
      <c r="C6" s="65" t="s">
        <v>57</v>
      </c>
      <c r="D6" s="71"/>
      <c r="E6" s="72">
        <f>E7*0.051</f>
        <v>56.945579999999993</v>
      </c>
      <c r="F6" s="72">
        <f>F7*0.051</f>
        <v>25.36842</v>
      </c>
      <c r="G6" s="91">
        <f>G7*0.051</f>
        <v>1.9889999999999999</v>
      </c>
    </row>
    <row r="7" spans="1:8" ht="21.75" customHeight="1" x14ac:dyDescent="0.2">
      <c r="A7" s="63" t="s">
        <v>61</v>
      </c>
      <c r="B7" s="64" t="s">
        <v>62</v>
      </c>
      <c r="C7" s="65" t="s">
        <v>63</v>
      </c>
      <c r="D7" s="64"/>
      <c r="E7" s="96">
        <f>1614-F7</f>
        <v>1116.58</v>
      </c>
      <c r="F7" s="65">
        <f>154*3.23</f>
        <v>497.42</v>
      </c>
      <c r="G7" s="65">
        <v>39</v>
      </c>
    </row>
    <row r="8" spans="1:8" ht="12" customHeight="1" x14ac:dyDescent="0.2">
      <c r="A8" s="63" t="s">
        <v>61</v>
      </c>
      <c r="B8" s="64" t="s">
        <v>64</v>
      </c>
      <c r="C8" s="65" t="s">
        <v>63</v>
      </c>
      <c r="D8" s="94">
        <v>184776</v>
      </c>
      <c r="E8" s="96">
        <f>2986-F8</f>
        <v>2319.1799999999998</v>
      </c>
      <c r="F8" s="65">
        <f>154*4.33</f>
        <v>666.82</v>
      </c>
      <c r="G8" s="96">
        <v>39</v>
      </c>
      <c r="H8" s="88"/>
    </row>
    <row r="9" spans="1:8" ht="12" customHeight="1" x14ac:dyDescent="0.2">
      <c r="A9" s="63" t="s">
        <v>61</v>
      </c>
      <c r="B9" s="64" t="s">
        <v>65</v>
      </c>
      <c r="C9" s="65" t="s">
        <v>63</v>
      </c>
      <c r="D9" s="64"/>
      <c r="E9" s="72">
        <f>E7+E8</f>
        <v>3435.7599999999998</v>
      </c>
      <c r="F9" s="72">
        <f>F7+F8</f>
        <v>1164.24</v>
      </c>
      <c r="G9" s="96">
        <f>G7+G8</f>
        <v>78</v>
      </c>
    </row>
    <row r="10" spans="1:8" ht="12" customHeight="1" x14ac:dyDescent="0.2">
      <c r="A10" s="63" t="s">
        <v>59</v>
      </c>
      <c r="B10" s="64" t="s">
        <v>66</v>
      </c>
      <c r="C10" s="65" t="s">
        <v>45</v>
      </c>
      <c r="D10" s="81"/>
      <c r="E10" s="82">
        <v>127219</v>
      </c>
      <c r="F10" s="83">
        <v>1782</v>
      </c>
      <c r="G10" s="87">
        <v>25188</v>
      </c>
    </row>
    <row r="11" spans="1:8" ht="15" customHeight="1" x14ac:dyDescent="0.2">
      <c r="E11" s="131"/>
      <c r="F11" s="132"/>
    </row>
    <row r="13" spans="1:8" ht="33" customHeight="1" x14ac:dyDescent="0.2">
      <c r="G13" s="86"/>
    </row>
    <row r="14" spans="1:8" ht="33" customHeight="1" x14ac:dyDescent="0.2">
      <c r="F14" s="62" t="s">
        <v>25</v>
      </c>
      <c r="G14" s="86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2021-09-24T11:54:50Z</cp:lastPrinted>
  <dcterms:created xsi:type="dcterms:W3CDTF">2010-02-17T17:09:47Z</dcterms:created>
  <dcterms:modified xsi:type="dcterms:W3CDTF">2021-10-08T12:41:50Z</dcterms:modified>
</cp:coreProperties>
</file>