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Формулы 18(1), 20 и 20(1)" sheetId="1" r:id="rId1"/>
    <sheet name="перерасчет сентябрь" sheetId="2" r:id="rId2"/>
  </sheets>
  <definedNames/>
  <calcPr fullCalcOnLoad="1"/>
</workbook>
</file>

<file path=xl/sharedStrings.xml><?xml version="1.0" encoding="utf-8"?>
<sst xmlns="http://schemas.openxmlformats.org/spreadsheetml/2006/main" count="118" uniqueCount="62">
  <si>
    <t>ОТЧЕТ</t>
  </si>
  <si>
    <t>Корпус 1, 2, 4, 5, 6</t>
  </si>
  <si>
    <t>ЭЭ, кВт/ч</t>
  </si>
  <si>
    <t>Показания</t>
  </si>
  <si>
    <t>расчетное</t>
  </si>
  <si>
    <t>предыдущее</t>
  </si>
  <si>
    <t>зарегистр.</t>
  </si>
  <si>
    <t>скорректир.</t>
  </si>
  <si>
    <t>Примечание</t>
  </si>
  <si>
    <t>Расход тепловой энергии, Гкал (Vкр)</t>
  </si>
  <si>
    <t>Расчет стоимости горячего водоснабжения по формулам 20 и 20(1) Правил 354</t>
  </si>
  <si>
    <t>Расход тепловой энергии на вентиляцию помещений корп.3, Гкал (Qгар)</t>
  </si>
  <si>
    <t>Здание</t>
  </si>
  <si>
    <t>SA-94/2M №024530 (30.10.2022г.)</t>
  </si>
  <si>
    <t>Стоимость тепловой энергии Гкал, руб. (1)</t>
  </si>
  <si>
    <t>Стоимость электрической энергии кВт*ч/руб. (2)</t>
  </si>
  <si>
    <t>Площадь, кв.м. (S)</t>
  </si>
  <si>
    <t>Расход электроэнергии при самостоятельном производстве коммунальной услуги отопление и горячее водоснабжение, кВт/Ч (ЭЭ)</t>
  </si>
  <si>
    <t>Расход электроэнергии при самостоятельном производстве коммунальной услуги теплоснабжение системы вентиляции гаража, кВт/Ч (ЭЭг)</t>
  </si>
  <si>
    <t>ТЭ, Гкал   ТЭ=Qот</t>
  </si>
  <si>
    <t>Норматив подогрева холодной воды для нужд ГВС, Гкал (N)</t>
  </si>
  <si>
    <t>Расход холодной воды для нужд горячего водоснабжения, куб.м. (3)</t>
  </si>
  <si>
    <t>Расход тепловой энергии для подогрева холодной воды возмещаемый по коммунальной услуге ГВС, Гкал (Qгвс=3*N*У)</t>
  </si>
  <si>
    <t>Расход тепловой энергии на подогрев холодной воды для нужд ГВС на 1 куб.м., Гкал (4=N*У)</t>
  </si>
  <si>
    <t>Главный инженер</t>
  </si>
  <si>
    <t>Шевченко Д.Ю.</t>
  </si>
  <si>
    <t>Стоимость норматива горячего водоснабжения на 1 человека (3,23 куб.м.) с учетом удельного расхода тепловой энергии, рубли (5=3,23*У*N*1)</t>
  </si>
  <si>
    <t>Теплосчетчик общедомовой</t>
  </si>
  <si>
    <t>расход ТЭ, Гкал (Vi)</t>
  </si>
  <si>
    <t xml:space="preserve">95 корп. 1 </t>
  </si>
  <si>
    <t xml:space="preserve">№19011308 </t>
  </si>
  <si>
    <t xml:space="preserve">№19010894 </t>
  </si>
  <si>
    <t>166 корп. 1</t>
  </si>
  <si>
    <t>158 корп. 1</t>
  </si>
  <si>
    <t xml:space="preserve">№ ИПУ ТЭ </t>
  </si>
  <si>
    <t>№ квартиры</t>
  </si>
  <si>
    <t>Si квартиры кв.м.</t>
  </si>
  <si>
    <r>
      <t xml:space="preserve">Объем потребленной за расчетный период тепловой энергии, приходящийся на не оборудованное ИПУ помещение на </t>
    </r>
    <r>
      <rPr>
        <b/>
        <u val="single"/>
        <sz val="11"/>
        <color indexed="8"/>
        <rFont val="Times New Roman"/>
        <family val="1"/>
      </rPr>
      <t>один кв.м.</t>
    </r>
    <r>
      <rPr>
        <sz val="11"/>
        <color indexed="8"/>
        <rFont val="Times New Roman"/>
        <family val="1"/>
      </rPr>
      <t xml:space="preserve"> - Формула 3(7) сумма ИПУ/сумма Si, Гкал/кв.м.</t>
    </r>
  </si>
  <si>
    <t>Сумма ИПУ</t>
  </si>
  <si>
    <t>Сумма Si</t>
  </si>
  <si>
    <t>Объем потребленной за расчетный период тепловой энергии, приходящийся на не оборудованные ИПУ помещения - Формула 3(7) сумма ИПУ/сумма Si х (S-CуммаSi), Гкал/кв.м. (СуммаVi)</t>
  </si>
  <si>
    <t>Удельный расход тепловой энергии на подогрев воды - формула 20.1 Правил №354, Гкал (У=Vкр/(Qот+Qгвс+СуммаVi+СуммаИПУ))</t>
  </si>
  <si>
    <t>Расчет платы за отопление в здании по адресу г.Химки, ул.Лавочкина, д.13 по формуле 18(1) Правил 354</t>
  </si>
  <si>
    <t>Размер платы без СуммыИПУ и СуммыVi, рубли/кв.м. Р=(ТЭ*1+ЭЭ*2)/S</t>
  </si>
  <si>
    <t>105 корп. 2</t>
  </si>
  <si>
    <t>№1911322</t>
  </si>
  <si>
    <t xml:space="preserve">расчет платы за отопление за октябрь 2021 года </t>
  </si>
  <si>
    <t>№19008484</t>
  </si>
  <si>
    <t>Расход тепловой энергии на производство коммунальной услуги отопление без корп.3 и индивидуального потребления, Гкал (Qот=Vкр-Qгвс-СуммаVi-CуммаИПУ)</t>
  </si>
  <si>
    <t>Расход по ИПУ</t>
  </si>
  <si>
    <t>ИТОГО</t>
  </si>
  <si>
    <t>в здании по адресу: г.Химки, ул.Лавочкина д.13</t>
  </si>
  <si>
    <t>ошибки прибора              6,9 Гкал</t>
  </si>
  <si>
    <t xml:space="preserve">расчет платы за отопление за сентябрь 2021 года </t>
  </si>
  <si>
    <t>зданием по адресу г.Химки, ул.Лавочкина д.13</t>
  </si>
  <si>
    <t>ошибки прибора              1,57 Гкал</t>
  </si>
  <si>
    <t>Расход тепловой энергии на производство коммунальной услуги отопление без корп.3 и , Гкал (Qот=Vкр-Qгвс-СуммаVi-CуммаИПУ)</t>
  </si>
  <si>
    <t>Перерасчет за сентябрь 2021 г.</t>
  </si>
  <si>
    <t>Помещение</t>
  </si>
  <si>
    <t>Начислено</t>
  </si>
  <si>
    <t>Надо начислить</t>
  </si>
  <si>
    <t>Разница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</si>
</sst>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(* #,##0_);_(* \(#,##0\);_(* &quot;-&quot;??_);_(@_)"/>
    <numFmt numFmtId="176" formatCode="0.000000"/>
    <numFmt numFmtId="177" formatCode="0.0000000"/>
    <numFmt numFmtId="178" formatCode="0.00000000"/>
    <numFmt numFmtId="179" formatCode="0.00000"/>
    <numFmt numFmtId="180" formatCode="0.0000"/>
    <numFmt numFmtId="181" formatCode="0.000"/>
    <numFmt numFmtId="182" formatCode="0.0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[$-FC19]d\ mmmm\ yyyy\ &quot;г.&quot;"/>
    <numFmt numFmtId="195" formatCode="_-* #,##0.0\ _₽_-;\-* #,##0.0\ _₽_-;_-* &quot;-&quot;??\ _₽_-;_-@_-"/>
    <numFmt numFmtId="196" formatCode="_-* #,##0.000\ _₽_-;\-* #,##0.000\ _₽_-;_-* &quot;-&quot;??\ _₽_-;_-@_-"/>
    <numFmt numFmtId="197" formatCode="_-* #,##0.0000\ _₽_-;\-* #,##0.0000\ _₽_-;_-* &quot;-&quot;??\ _₽_-;_-@_-"/>
    <numFmt numFmtId="198" formatCode="_-* #,##0.00000\ _₽_-;\-* #,##0.00000\ _₽_-;_-* &quot;-&quot;??\ _₽_-;_-@_-"/>
    <numFmt numFmtId="199" formatCode="_-* #,##0.000\ _₽_-;\-* #,##0.000\ _₽_-;_-* &quot;-&quot;???\ _₽_-;_-@_-"/>
    <numFmt numFmtId="200" formatCode="_-* #,##0.00\ _₽_-;\-* #,##0.00\ _₽_-;_-* &quot;-&quot;???\ _₽_-;_-@_-"/>
    <numFmt numFmtId="201" formatCode="_-* #,##0.0\ _₽_-;\-* #,##0.0\ _₽_-;_-* &quot;-&quot;???\ _₽_-;_-@_-"/>
    <numFmt numFmtId="202" formatCode="_-* #,##0.0\ _₽_-;\-* #,##0.0\ _₽_-;_-* &quot;-&quot;?\ _₽_-;_-@_-"/>
    <numFmt numFmtId="203" formatCode="_(* #,##0.000_);_(* \(#,##0.000\);_(* &quot;-&quot;??_);_(@_)"/>
    <numFmt numFmtId="204" formatCode="_(* #,##0.0_);_(* \(#,##0.0\);_(* &quot;-&quot;??_);_(@_)"/>
    <numFmt numFmtId="205" formatCode="_-* #,##0.00000\ _₽_-;\-* #,##0.00000\ _₽_-;_-* &quot;-&quot;?????\ _₽_-;_-@_-"/>
    <numFmt numFmtId="206" formatCode="#,##0.00\ _₽"/>
    <numFmt numFmtId="207" formatCode="#,##0.00\ _₽;\-#,##0.00\ _₽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>
      <alignment horizontal="left"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4" fontId="3" fillId="0" borderId="11" xfId="6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96" fontId="4" fillId="0" borderId="0" xfId="0" applyNumberFormat="1" applyFont="1" applyAlignment="1">
      <alignment vertical="center"/>
    </xf>
    <xf numFmtId="173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/>
    </xf>
    <xf numFmtId="19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174" fontId="3" fillId="0" borderId="10" xfId="6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1" fontId="10" fillId="0" borderId="0" xfId="0" applyNumberFormat="1" applyFont="1" applyBorder="1" applyAlignment="1">
      <alignment horizontal="center"/>
    </xf>
    <xf numFmtId="199" fontId="2" fillId="0" borderId="0" xfId="0" applyNumberFormat="1" applyFont="1" applyBorder="1" applyAlignment="1">
      <alignment horizontal="center"/>
    </xf>
    <xf numFmtId="181" fontId="6" fillId="0" borderId="0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 wrapText="1"/>
    </xf>
    <xf numFmtId="181" fontId="7" fillId="0" borderId="15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2" fontId="53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165" fontId="52" fillId="0" borderId="0" xfId="0" applyNumberFormat="1" applyFont="1" applyAlignment="1">
      <alignment horizontal="center" vertical="center"/>
    </xf>
    <xf numFmtId="199" fontId="8" fillId="0" borderId="0" xfId="0" applyNumberFormat="1" applyFont="1" applyAlignment="1">
      <alignment/>
    </xf>
    <xf numFmtId="204" fontId="9" fillId="0" borderId="10" xfId="61" applyNumberFormat="1" applyFont="1" applyBorder="1" applyAlignment="1">
      <alignment horizontal="center"/>
    </xf>
    <xf numFmtId="204" fontId="8" fillId="0" borderId="10" xfId="61" applyNumberFormat="1" applyFont="1" applyBorder="1" applyAlignment="1">
      <alignment/>
    </xf>
    <xf numFmtId="181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02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179" fontId="10" fillId="0" borderId="0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0" xfId="0" applyNumberFormat="1" applyFont="1" applyAlignment="1">
      <alignment/>
    </xf>
    <xf numFmtId="204" fontId="4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174" fontId="4" fillId="0" borderId="0" xfId="6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207" fontId="10" fillId="0" borderId="0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4" fillId="0" borderId="18" xfId="0" applyFont="1" applyBorder="1" applyAlignment="1">
      <alignment/>
    </xf>
    <xf numFmtId="174" fontId="4" fillId="0" borderId="19" xfId="61" applyFont="1" applyBorder="1" applyAlignment="1">
      <alignment horizontal="center"/>
    </xf>
    <xf numFmtId="2" fontId="4" fillId="0" borderId="19" xfId="0" applyNumberFormat="1" applyFont="1" applyBorder="1" applyAlignment="1">
      <alignment/>
    </xf>
    <xf numFmtId="1" fontId="4" fillId="0" borderId="19" xfId="0" applyNumberFormat="1" applyFont="1" applyBorder="1" applyAlignment="1">
      <alignment/>
    </xf>
    <xf numFmtId="207" fontId="10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207" fontId="10" fillId="0" borderId="19" xfId="0" applyNumberFormat="1" applyFont="1" applyBorder="1" applyAlignment="1">
      <alignment horizontal="center"/>
    </xf>
    <xf numFmtId="207" fontId="10" fillId="0" borderId="22" xfId="0" applyNumberFormat="1" applyFont="1" applyBorder="1" applyAlignment="1">
      <alignment horizontal="center"/>
    </xf>
    <xf numFmtId="0" fontId="54" fillId="0" borderId="0" xfId="0" applyFont="1" applyBorder="1" applyAlignment="1">
      <alignment horizontal="left" wrapText="1"/>
    </xf>
    <xf numFmtId="206" fontId="10" fillId="0" borderId="13" xfId="61" applyNumberFormat="1" applyFont="1" applyBorder="1" applyAlignment="1">
      <alignment horizontal="center"/>
    </xf>
    <xf numFmtId="206" fontId="10" fillId="0" borderId="23" xfId="6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 wrapText="1"/>
    </xf>
    <xf numFmtId="181" fontId="7" fillId="0" borderId="15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left" wrapText="1"/>
    </xf>
    <xf numFmtId="179" fontId="6" fillId="0" borderId="0" xfId="0" applyNumberFormat="1" applyFont="1" applyAlignment="1">
      <alignment horizontal="right" vertical="center"/>
    </xf>
    <xf numFmtId="181" fontId="6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74" fontId="4" fillId="0" borderId="10" xfId="6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73" fontId="7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202" fontId="9" fillId="0" borderId="10" xfId="0" applyNumberFormat="1" applyFont="1" applyBorder="1" applyAlignment="1">
      <alignment/>
    </xf>
    <xf numFmtId="174" fontId="9" fillId="0" borderId="10" xfId="61" applyFont="1" applyBorder="1" applyAlignment="1">
      <alignment horizontal="center"/>
    </xf>
    <xf numFmtId="165" fontId="9" fillId="0" borderId="10" xfId="0" applyNumberFormat="1" applyFont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-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PageLayoutView="0" workbookViewId="0" topLeftCell="A1">
      <selection activeCell="E36" sqref="E36:F36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3.57421875" style="1" customWidth="1"/>
    <col min="9" max="9" width="9.140625" style="1" customWidth="1"/>
    <col min="10" max="10" width="13.57421875" style="1" bestFit="1" customWidth="1"/>
    <col min="11" max="16384" width="9.140625" style="1" customWidth="1"/>
  </cols>
  <sheetData>
    <row r="1" spans="1:7" ht="18.75">
      <c r="A1" s="82" t="s">
        <v>0</v>
      </c>
      <c r="B1" s="82"/>
      <c r="C1" s="82"/>
      <c r="D1" s="82"/>
      <c r="E1" s="82"/>
      <c r="F1" s="82"/>
      <c r="G1" s="82"/>
    </row>
    <row r="2" spans="1:7" ht="18.75">
      <c r="A2" s="82" t="s">
        <v>46</v>
      </c>
      <c r="B2" s="82"/>
      <c r="C2" s="82"/>
      <c r="D2" s="82"/>
      <c r="E2" s="82"/>
      <c r="F2" s="82"/>
      <c r="G2" s="82"/>
    </row>
    <row r="3" spans="1:7" ht="18.75">
      <c r="A3" s="82" t="s">
        <v>51</v>
      </c>
      <c r="B3" s="82"/>
      <c r="C3" s="82"/>
      <c r="D3" s="82"/>
      <c r="E3" s="82"/>
      <c r="F3" s="82"/>
      <c r="G3" s="82"/>
    </row>
    <row r="4" spans="1:7" ht="18.75">
      <c r="A4" s="4"/>
      <c r="B4" s="4"/>
      <c r="C4" s="4"/>
      <c r="D4" s="4"/>
      <c r="E4" s="4"/>
      <c r="F4" s="4"/>
      <c r="G4" s="4"/>
    </row>
    <row r="5" spans="1:7" ht="30">
      <c r="A5" s="23" t="s">
        <v>35</v>
      </c>
      <c r="B5" s="24" t="s">
        <v>34</v>
      </c>
      <c r="C5" s="13" t="s">
        <v>5</v>
      </c>
      <c r="D5" s="13" t="s">
        <v>4</v>
      </c>
      <c r="E5" s="21" t="s">
        <v>28</v>
      </c>
      <c r="F5" s="22" t="s">
        <v>7</v>
      </c>
      <c r="G5" s="13" t="s">
        <v>36</v>
      </c>
    </row>
    <row r="6" spans="1:7" ht="19.5" customHeight="1">
      <c r="A6" s="31" t="s">
        <v>29</v>
      </c>
      <c r="B6" s="32" t="s">
        <v>30</v>
      </c>
      <c r="C6" s="33">
        <v>9.28</v>
      </c>
      <c r="D6" s="33">
        <v>9.822</v>
      </c>
      <c r="E6" s="34">
        <f>D6-C6</f>
        <v>0.5419999999999998</v>
      </c>
      <c r="F6" s="33"/>
      <c r="G6" s="47">
        <v>79.7</v>
      </c>
    </row>
    <row r="7" spans="1:7" ht="19.5" customHeight="1">
      <c r="A7" s="31" t="s">
        <v>33</v>
      </c>
      <c r="B7" s="32" t="s">
        <v>31</v>
      </c>
      <c r="C7" s="33">
        <v>9.824</v>
      </c>
      <c r="D7" s="33">
        <v>10.415</v>
      </c>
      <c r="E7" s="34">
        <f>D7-C7</f>
        <v>0.5909999999999993</v>
      </c>
      <c r="F7" s="33"/>
      <c r="G7" s="47">
        <v>80.6</v>
      </c>
    </row>
    <row r="8" spans="1:7" ht="19.5" customHeight="1">
      <c r="A8" s="31" t="s">
        <v>32</v>
      </c>
      <c r="B8" s="32" t="s">
        <v>45</v>
      </c>
      <c r="C8" s="33">
        <v>14.76</v>
      </c>
      <c r="D8" s="33">
        <v>15.24</v>
      </c>
      <c r="E8" s="34">
        <f>D8-C8</f>
        <v>0.4800000000000004</v>
      </c>
      <c r="F8" s="33"/>
      <c r="G8" s="47">
        <v>104</v>
      </c>
    </row>
    <row r="9" spans="1:7" ht="19.5" customHeight="1">
      <c r="A9" s="32" t="s">
        <v>44</v>
      </c>
      <c r="B9" s="32" t="s">
        <v>47</v>
      </c>
      <c r="C9" s="33">
        <v>11.78</v>
      </c>
      <c r="D9" s="33">
        <v>12.43</v>
      </c>
      <c r="E9" s="34">
        <f>D9-C9</f>
        <v>0.6500000000000004</v>
      </c>
      <c r="F9" s="33"/>
      <c r="G9" s="47">
        <v>111.8</v>
      </c>
    </row>
    <row r="10" spans="1:10" ht="19.5" customHeight="1">
      <c r="A10" s="93"/>
      <c r="B10" s="94"/>
      <c r="C10" s="35"/>
      <c r="D10" s="50" t="s">
        <v>38</v>
      </c>
      <c r="E10" s="54">
        <f>SUM(E6:E9)</f>
        <v>2.263</v>
      </c>
      <c r="F10" s="49" t="s">
        <v>39</v>
      </c>
      <c r="G10" s="48">
        <f>SUM(G6:G9)</f>
        <v>376.1</v>
      </c>
      <c r="J10" s="51"/>
    </row>
    <row r="11" spans="1:7" ht="19.5" customHeight="1">
      <c r="A11" s="28"/>
      <c r="B11" s="28"/>
      <c r="C11" s="29"/>
      <c r="D11" s="29"/>
      <c r="E11" s="29"/>
      <c r="F11" s="25"/>
      <c r="G11" s="26"/>
    </row>
    <row r="12" spans="1:7" ht="19.5" customHeight="1" thickBot="1">
      <c r="A12" s="14"/>
      <c r="B12" s="14"/>
      <c r="C12" s="15"/>
      <c r="D12" s="15"/>
      <c r="E12" s="15"/>
      <c r="F12" s="4"/>
      <c r="G12" s="4"/>
    </row>
    <row r="13" spans="1:7" ht="33" customHeight="1" thickBot="1">
      <c r="A13" s="83" t="s">
        <v>27</v>
      </c>
      <c r="B13" s="84"/>
      <c r="C13" s="87" t="s">
        <v>3</v>
      </c>
      <c r="D13" s="88"/>
      <c r="E13" s="89" t="s">
        <v>9</v>
      </c>
      <c r="F13" s="90"/>
      <c r="G13" s="91" t="s">
        <v>8</v>
      </c>
    </row>
    <row r="14" spans="1:8" ht="30" customHeight="1" thickBot="1">
      <c r="A14" s="85"/>
      <c r="B14" s="86"/>
      <c r="C14" s="10" t="s">
        <v>5</v>
      </c>
      <c r="D14" s="5" t="s">
        <v>4</v>
      </c>
      <c r="E14" s="5" t="s">
        <v>6</v>
      </c>
      <c r="F14" s="6" t="s">
        <v>7</v>
      </c>
      <c r="G14" s="92"/>
      <c r="H14" s="9"/>
    </row>
    <row r="15" spans="1:9" ht="48" customHeight="1" thickBot="1">
      <c r="A15" s="95" t="s">
        <v>13</v>
      </c>
      <c r="B15" s="96"/>
      <c r="C15" s="36">
        <v>101927.41</v>
      </c>
      <c r="D15" s="36">
        <v>102503.83</v>
      </c>
      <c r="E15" s="37">
        <f>D15-C15</f>
        <v>576.4199999999983</v>
      </c>
      <c r="F15" s="38">
        <f>E15+6.9</f>
        <v>583.3199999999982</v>
      </c>
      <c r="G15" s="39" t="s">
        <v>52</v>
      </c>
      <c r="I15" s="12"/>
    </row>
    <row r="16" spans="1:6" ht="19.5" customHeight="1">
      <c r="A16" s="3" t="s">
        <v>14</v>
      </c>
      <c r="B16" s="3"/>
      <c r="C16" s="3"/>
      <c r="D16" s="3"/>
      <c r="E16" s="3"/>
      <c r="F16" s="40">
        <v>2476.39</v>
      </c>
    </row>
    <row r="17" spans="1:6" ht="19.5" customHeight="1">
      <c r="A17" s="3" t="s">
        <v>15</v>
      </c>
      <c r="B17" s="3"/>
      <c r="C17" s="3"/>
      <c r="D17" s="3"/>
      <c r="E17" s="3"/>
      <c r="F17" s="40">
        <v>4.29</v>
      </c>
    </row>
    <row r="18" spans="1:13" ht="18.75" customHeight="1">
      <c r="A18" s="3" t="s">
        <v>20</v>
      </c>
      <c r="B18" s="3"/>
      <c r="C18" s="3"/>
      <c r="D18" s="3"/>
      <c r="E18" s="3"/>
      <c r="F18" s="41">
        <v>0.051</v>
      </c>
      <c r="K18" s="11"/>
      <c r="M18" s="11"/>
    </row>
    <row r="19" spans="1:6" ht="18.75" customHeight="1">
      <c r="A19" s="3" t="s">
        <v>21</v>
      </c>
      <c r="B19" s="3"/>
      <c r="C19" s="3"/>
      <c r="D19" s="3"/>
      <c r="E19" s="3"/>
      <c r="F19" s="41">
        <v>1731</v>
      </c>
    </row>
    <row r="20" spans="1:9" ht="30.75" customHeight="1">
      <c r="A20" s="72" t="s">
        <v>22</v>
      </c>
      <c r="B20" s="72"/>
      <c r="C20" s="72"/>
      <c r="D20" s="72"/>
      <c r="E20" s="72"/>
      <c r="F20" s="40">
        <f>(F19*F18)</f>
        <v>88.28099999999999</v>
      </c>
      <c r="H20" s="7"/>
      <c r="I20" s="11"/>
    </row>
    <row r="21" spans="1:8" ht="22.5" customHeight="1">
      <c r="A21" s="72" t="s">
        <v>11</v>
      </c>
      <c r="B21" s="72"/>
      <c r="C21" s="72"/>
      <c r="D21" s="72"/>
      <c r="E21" s="72"/>
      <c r="F21" s="42">
        <v>0</v>
      </c>
      <c r="H21" s="7"/>
    </row>
    <row r="22" spans="1:8" ht="48" customHeight="1">
      <c r="A22" s="79" t="s">
        <v>37</v>
      </c>
      <c r="B22" s="79"/>
      <c r="C22" s="79"/>
      <c r="D22" s="79"/>
      <c r="E22" s="79"/>
      <c r="F22" s="53">
        <f>E10/G10</f>
        <v>0.006017016750864131</v>
      </c>
      <c r="G22" s="45"/>
      <c r="H22" s="7"/>
    </row>
    <row r="23" spans="1:10" ht="51" customHeight="1">
      <c r="A23" s="79" t="s">
        <v>40</v>
      </c>
      <c r="B23" s="79"/>
      <c r="C23" s="79"/>
      <c r="D23" s="79"/>
      <c r="E23" s="79"/>
      <c r="F23" s="27">
        <f>F22*(B33-G10)</f>
        <v>226.04969210316403</v>
      </c>
      <c r="G23" s="45"/>
      <c r="H23" s="7"/>
      <c r="J23" s="52"/>
    </row>
    <row r="24" spans="1:10" ht="32.25" customHeight="1">
      <c r="A24" s="72" t="s">
        <v>48</v>
      </c>
      <c r="B24" s="72"/>
      <c r="C24" s="72"/>
      <c r="D24" s="72"/>
      <c r="E24" s="72"/>
      <c r="F24" s="43">
        <f>F15-F20-E10-F23</f>
        <v>266.7263078968342</v>
      </c>
      <c r="G24" s="30"/>
      <c r="H24" s="46"/>
      <c r="J24" s="16"/>
    </row>
    <row r="25" spans="1:11" ht="32.25" customHeight="1">
      <c r="A25" s="72" t="s">
        <v>17</v>
      </c>
      <c r="B25" s="72"/>
      <c r="C25" s="72"/>
      <c r="D25" s="72"/>
      <c r="E25" s="72"/>
      <c r="F25" s="55">
        <v>23310</v>
      </c>
      <c r="K25" s="12"/>
    </row>
    <row r="26" spans="1:6" ht="32.25" customHeight="1">
      <c r="A26" s="72" t="s">
        <v>18</v>
      </c>
      <c r="B26" s="72"/>
      <c r="C26" s="72"/>
      <c r="D26" s="72"/>
      <c r="E26" s="72"/>
      <c r="F26" s="40">
        <f>F25/F16*F21</f>
        <v>0</v>
      </c>
    </row>
    <row r="27" spans="1:6" ht="32.25" customHeight="1">
      <c r="A27" s="72" t="s">
        <v>41</v>
      </c>
      <c r="B27" s="72"/>
      <c r="C27" s="72"/>
      <c r="D27" s="72"/>
      <c r="E27" s="72"/>
      <c r="F27" s="44">
        <f>F15/(F24+F20+E10+F23)</f>
        <v>1</v>
      </c>
    </row>
    <row r="28" spans="1:7" ht="17.25" customHeight="1">
      <c r="A28" s="73" t="s">
        <v>10</v>
      </c>
      <c r="B28" s="73"/>
      <c r="C28" s="73"/>
      <c r="D28" s="73"/>
      <c r="E28" s="73"/>
      <c r="F28" s="73"/>
      <c r="G28" s="73"/>
    </row>
    <row r="29" spans="1:6" ht="32.25" customHeight="1">
      <c r="A29" s="72" t="s">
        <v>23</v>
      </c>
      <c r="B29" s="74"/>
      <c r="C29" s="74"/>
      <c r="D29" s="74"/>
      <c r="E29" s="74"/>
      <c r="F29" s="44">
        <f>F18*F27</f>
        <v>0.051</v>
      </c>
    </row>
    <row r="30" spans="1:6" ht="32.25" customHeight="1">
      <c r="A30" s="72" t="s">
        <v>26</v>
      </c>
      <c r="B30" s="72"/>
      <c r="C30" s="72"/>
      <c r="D30" s="72"/>
      <c r="E30" s="72"/>
      <c r="F30" s="40">
        <f>3.23*F27*F16*F18</f>
        <v>407.9357246999999</v>
      </c>
    </row>
    <row r="31" ht="27.75" customHeight="1" thickBot="1">
      <c r="A31" s="8" t="s">
        <v>42</v>
      </c>
    </row>
    <row r="32" spans="1:8" ht="48" customHeight="1">
      <c r="A32" s="63" t="s">
        <v>12</v>
      </c>
      <c r="B32" s="64" t="s">
        <v>16</v>
      </c>
      <c r="C32" s="65" t="s">
        <v>19</v>
      </c>
      <c r="D32" s="66" t="s">
        <v>2</v>
      </c>
      <c r="E32" s="75" t="s">
        <v>43</v>
      </c>
      <c r="F32" s="76"/>
      <c r="G32" s="17"/>
      <c r="H32" s="18"/>
    </row>
    <row r="33" spans="1:8" ht="17.25" customHeight="1" thickBot="1">
      <c r="A33" s="67" t="s">
        <v>1</v>
      </c>
      <c r="B33" s="68">
        <f>37959-14.5</f>
        <v>37944.5</v>
      </c>
      <c r="C33" s="69">
        <f>F24</f>
        <v>266.7263078968342</v>
      </c>
      <c r="D33" s="70">
        <v>13830</v>
      </c>
      <c r="E33" s="77">
        <f>C33/B33*F16+D33/B33*F17</f>
        <v>18.971104155085488</v>
      </c>
      <c r="F33" s="78"/>
      <c r="G33" s="19"/>
      <c r="H33" s="20"/>
    </row>
    <row r="34" spans="1:8" ht="17.25" customHeight="1">
      <c r="A34" s="58"/>
      <c r="B34" s="59"/>
      <c r="C34" s="60"/>
      <c r="D34" s="61"/>
      <c r="E34" s="62"/>
      <c r="F34" s="62"/>
      <c r="G34" s="19"/>
      <c r="H34" s="20"/>
    </row>
    <row r="35" spans="1:6" ht="18.75">
      <c r="A35" s="2" t="s">
        <v>49</v>
      </c>
      <c r="B35" s="56"/>
      <c r="C35" s="57">
        <v>0.00602</v>
      </c>
      <c r="D35" s="2"/>
      <c r="E35" s="80">
        <f>C35*F16</f>
        <v>14.9078678</v>
      </c>
      <c r="F35" s="81"/>
    </row>
    <row r="36" spans="1:6" ht="29.25" customHeight="1">
      <c r="A36" s="1" t="s">
        <v>50</v>
      </c>
      <c r="E36" s="71">
        <f>SUM(E33:F35)</f>
        <v>33.87897195508549</v>
      </c>
      <c r="F36" s="71"/>
    </row>
    <row r="37" spans="1:3" ht="24" customHeight="1">
      <c r="A37" s="3" t="s">
        <v>24</v>
      </c>
      <c r="B37" s="3"/>
      <c r="C37" s="3" t="s">
        <v>25</v>
      </c>
    </row>
  </sheetData>
  <sheetProtection/>
  <mergeCells count="24">
    <mergeCell ref="A15:B15"/>
    <mergeCell ref="A1:G1"/>
    <mergeCell ref="A2:G2"/>
    <mergeCell ref="A3:G3"/>
    <mergeCell ref="A13:B14"/>
    <mergeCell ref="C13:D13"/>
    <mergeCell ref="E13:F13"/>
    <mergeCell ref="G13:G14"/>
    <mergeCell ref="A10:B10"/>
    <mergeCell ref="A20:E20"/>
    <mergeCell ref="A21:E21"/>
    <mergeCell ref="A24:E24"/>
    <mergeCell ref="A25:E25"/>
    <mergeCell ref="A26:E26"/>
    <mergeCell ref="A22:E22"/>
    <mergeCell ref="A23:E23"/>
    <mergeCell ref="E36:F36"/>
    <mergeCell ref="A27:E27"/>
    <mergeCell ref="A28:G28"/>
    <mergeCell ref="A29:E29"/>
    <mergeCell ref="A30:E30"/>
    <mergeCell ref="E32:F32"/>
    <mergeCell ref="E33:F33"/>
    <mergeCell ref="E35:F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31">
      <selection activeCell="I33" sqref="I33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3.57421875" style="1" customWidth="1"/>
    <col min="9" max="9" width="9.140625" style="1" customWidth="1"/>
    <col min="10" max="10" width="13.57421875" style="1" bestFit="1" customWidth="1"/>
    <col min="11" max="16384" width="9.140625" style="1" customWidth="1"/>
  </cols>
  <sheetData>
    <row r="1" spans="1:7" ht="18.75">
      <c r="A1" s="82" t="s">
        <v>0</v>
      </c>
      <c r="B1" s="82"/>
      <c r="C1" s="82"/>
      <c r="D1" s="82"/>
      <c r="E1" s="82"/>
      <c r="F1" s="82"/>
      <c r="G1" s="82"/>
    </row>
    <row r="2" spans="1:7" ht="18.75">
      <c r="A2" s="82" t="s">
        <v>53</v>
      </c>
      <c r="B2" s="82"/>
      <c r="C2" s="82"/>
      <c r="D2" s="82"/>
      <c r="E2" s="82"/>
      <c r="F2" s="82"/>
      <c r="G2" s="82"/>
    </row>
    <row r="3" spans="1:7" ht="18.75">
      <c r="A3" s="82" t="s">
        <v>54</v>
      </c>
      <c r="B3" s="82"/>
      <c r="C3" s="82"/>
      <c r="D3" s="82"/>
      <c r="E3" s="82"/>
      <c r="F3" s="82"/>
      <c r="G3" s="82"/>
    </row>
    <row r="4" spans="1:7" ht="18.75">
      <c r="A4" s="4"/>
      <c r="B4" s="4"/>
      <c r="C4" s="4"/>
      <c r="D4" s="4"/>
      <c r="E4" s="4"/>
      <c r="F4" s="4"/>
      <c r="G4" s="4"/>
    </row>
    <row r="5" spans="1:7" ht="30">
      <c r="A5" s="23" t="s">
        <v>35</v>
      </c>
      <c r="B5" s="24" t="s">
        <v>34</v>
      </c>
      <c r="C5" s="13" t="s">
        <v>5</v>
      </c>
      <c r="D5" s="13" t="s">
        <v>4</v>
      </c>
      <c r="E5" s="21" t="s">
        <v>28</v>
      </c>
      <c r="F5" s="22" t="s">
        <v>7</v>
      </c>
      <c r="G5" s="13" t="s">
        <v>36</v>
      </c>
    </row>
    <row r="6" spans="1:7" ht="19.5" customHeight="1">
      <c r="A6" s="97" t="s">
        <v>29</v>
      </c>
      <c r="B6" s="98" t="s">
        <v>30</v>
      </c>
      <c r="C6" s="33">
        <v>9.171</v>
      </c>
      <c r="D6" s="33">
        <v>9.28</v>
      </c>
      <c r="E6" s="34">
        <f>D6-C6</f>
        <v>0.10899999999999999</v>
      </c>
      <c r="F6" s="33"/>
      <c r="G6" s="47">
        <v>79.7</v>
      </c>
    </row>
    <row r="7" spans="1:7" ht="19.5" customHeight="1">
      <c r="A7" s="97" t="s">
        <v>33</v>
      </c>
      <c r="B7" s="98" t="s">
        <v>31</v>
      </c>
      <c r="C7" s="33">
        <v>9.744</v>
      </c>
      <c r="D7" s="33">
        <v>9.824</v>
      </c>
      <c r="E7" s="34">
        <f>D7-C7</f>
        <v>0.08000000000000007</v>
      </c>
      <c r="F7" s="33"/>
      <c r="G7" s="47">
        <v>80.6</v>
      </c>
    </row>
    <row r="8" spans="1:7" ht="19.5" customHeight="1">
      <c r="A8" s="97" t="s">
        <v>32</v>
      </c>
      <c r="B8" s="98" t="s">
        <v>45</v>
      </c>
      <c r="C8" s="33">
        <v>14.74</v>
      </c>
      <c r="D8" s="33">
        <v>14.76</v>
      </c>
      <c r="E8" s="34">
        <f>D8-C8</f>
        <v>0.019999999999999574</v>
      </c>
      <c r="F8" s="33"/>
      <c r="G8" s="47">
        <v>104</v>
      </c>
    </row>
    <row r="9" spans="1:7" ht="19.5" customHeight="1">
      <c r="A9" s="98" t="s">
        <v>44</v>
      </c>
      <c r="B9" s="98"/>
      <c r="C9" s="33">
        <v>11.732</v>
      </c>
      <c r="D9" s="33">
        <v>11.78</v>
      </c>
      <c r="E9" s="34">
        <f>D9-C9</f>
        <v>0.04800000000000004</v>
      </c>
      <c r="F9" s="33"/>
      <c r="G9" s="47">
        <v>111.8</v>
      </c>
    </row>
    <row r="10" spans="1:7" ht="19.5" customHeight="1">
      <c r="A10" s="93"/>
      <c r="B10" s="94"/>
      <c r="C10" s="35"/>
      <c r="D10" s="50" t="s">
        <v>38</v>
      </c>
      <c r="E10" s="99">
        <f>SUM(E6:E9)</f>
        <v>0.2569999999999997</v>
      </c>
      <c r="F10" s="49" t="s">
        <v>39</v>
      </c>
      <c r="G10" s="48">
        <f>SUM(G6:G9)</f>
        <v>376.1</v>
      </c>
    </row>
    <row r="11" spans="1:7" ht="19.5" customHeight="1" thickBot="1">
      <c r="A11" s="100"/>
      <c r="B11" s="100"/>
      <c r="C11" s="4"/>
      <c r="D11" s="4"/>
      <c r="E11" s="4"/>
      <c r="F11" s="4"/>
      <c r="G11" s="4"/>
    </row>
    <row r="12" spans="1:7" ht="33" customHeight="1" thickBot="1">
      <c r="A12" s="83" t="s">
        <v>27</v>
      </c>
      <c r="B12" s="84"/>
      <c r="C12" s="87" t="s">
        <v>3</v>
      </c>
      <c r="D12" s="88"/>
      <c r="E12" s="89" t="s">
        <v>9</v>
      </c>
      <c r="F12" s="90"/>
      <c r="G12" s="91" t="s">
        <v>8</v>
      </c>
    </row>
    <row r="13" spans="1:8" ht="30" customHeight="1" thickBot="1">
      <c r="A13" s="85"/>
      <c r="B13" s="86"/>
      <c r="C13" s="10" t="s">
        <v>5</v>
      </c>
      <c r="D13" s="5" t="s">
        <v>4</v>
      </c>
      <c r="E13" s="5" t="s">
        <v>6</v>
      </c>
      <c r="F13" s="6" t="s">
        <v>7</v>
      </c>
      <c r="G13" s="92"/>
      <c r="H13" s="9"/>
    </row>
    <row r="14" spans="1:9" ht="48" customHeight="1" thickBot="1">
      <c r="A14" s="95" t="s">
        <v>13</v>
      </c>
      <c r="B14" s="96"/>
      <c r="C14" s="101">
        <v>101620.34</v>
      </c>
      <c r="D14" s="101">
        <f>102017.41-90</f>
        <v>101927.41</v>
      </c>
      <c r="E14" s="102">
        <f>D14-C14</f>
        <v>307.070000000007</v>
      </c>
      <c r="F14" s="103">
        <f>E14+1.57</f>
        <v>308.640000000007</v>
      </c>
      <c r="G14" s="104" t="s">
        <v>55</v>
      </c>
      <c r="I14" s="12"/>
    </row>
    <row r="15" spans="1:6" ht="19.5" customHeight="1">
      <c r="A15" s="3" t="s">
        <v>14</v>
      </c>
      <c r="B15" s="3"/>
      <c r="C15" s="3"/>
      <c r="D15" s="3"/>
      <c r="E15" s="3"/>
      <c r="F15" s="40">
        <v>2476.39</v>
      </c>
    </row>
    <row r="16" spans="1:6" ht="19.5" customHeight="1">
      <c r="A16" s="3" t="s">
        <v>15</v>
      </c>
      <c r="B16" s="3"/>
      <c r="C16" s="3"/>
      <c r="D16" s="3"/>
      <c r="E16" s="3"/>
      <c r="F16" s="40">
        <v>4.29</v>
      </c>
    </row>
    <row r="17" spans="1:13" ht="18.75" customHeight="1">
      <c r="A17" s="3" t="s">
        <v>20</v>
      </c>
      <c r="B17" s="3"/>
      <c r="C17" s="3"/>
      <c r="D17" s="3"/>
      <c r="E17" s="3"/>
      <c r="F17" s="20">
        <v>0.051</v>
      </c>
      <c r="K17" s="11"/>
      <c r="M17" s="11"/>
    </row>
    <row r="18" spans="1:6" ht="18.75" customHeight="1">
      <c r="A18" s="3" t="s">
        <v>21</v>
      </c>
      <c r="B18" s="3"/>
      <c r="C18" s="3"/>
      <c r="D18" s="3"/>
      <c r="E18" s="3"/>
      <c r="F18" s="20">
        <v>1653</v>
      </c>
    </row>
    <row r="19" spans="1:9" ht="30.75" customHeight="1">
      <c r="A19" s="72" t="s">
        <v>22</v>
      </c>
      <c r="B19" s="72"/>
      <c r="C19" s="72"/>
      <c r="D19" s="72"/>
      <c r="E19" s="72"/>
      <c r="F19" s="40">
        <f>(F18*F17)</f>
        <v>84.303</v>
      </c>
      <c r="H19" s="7"/>
      <c r="I19" s="11"/>
    </row>
    <row r="20" spans="1:8" ht="22.5" customHeight="1">
      <c r="A20" s="72" t="s">
        <v>11</v>
      </c>
      <c r="B20" s="72"/>
      <c r="C20" s="72"/>
      <c r="D20" s="72"/>
      <c r="E20" s="72"/>
      <c r="F20" s="40">
        <v>0</v>
      </c>
      <c r="H20" s="7"/>
    </row>
    <row r="21" spans="1:8" ht="48" customHeight="1">
      <c r="A21" s="105" t="s">
        <v>37</v>
      </c>
      <c r="B21" s="105"/>
      <c r="C21" s="105"/>
      <c r="D21" s="105"/>
      <c r="E21" s="105"/>
      <c r="F21" s="106">
        <f>E10/G10</f>
        <v>0.0006833289018877949</v>
      </c>
      <c r="G21" s="45"/>
      <c r="H21" s="7"/>
    </row>
    <row r="22" spans="1:8" ht="51" customHeight="1">
      <c r="A22" s="105" t="s">
        <v>40</v>
      </c>
      <c r="B22" s="105"/>
      <c r="C22" s="105"/>
      <c r="D22" s="105"/>
      <c r="E22" s="105"/>
      <c r="F22" s="107">
        <f>F21*(B32-G10)</f>
        <v>25.671573517681434</v>
      </c>
      <c r="G22" s="45"/>
      <c r="H22" s="7"/>
    </row>
    <row r="23" spans="1:10" ht="32.25" customHeight="1">
      <c r="A23" s="72" t="s">
        <v>56</v>
      </c>
      <c r="B23" s="72"/>
      <c r="C23" s="72"/>
      <c r="D23" s="72"/>
      <c r="E23" s="72"/>
      <c r="F23" s="43">
        <f>F14-F19-F22-E10</f>
        <v>198.40842648232555</v>
      </c>
      <c r="G23" s="30"/>
      <c r="H23" s="46"/>
      <c r="J23" s="16"/>
    </row>
    <row r="24" spans="1:11" ht="32.25" customHeight="1">
      <c r="A24" s="72" t="s">
        <v>17</v>
      </c>
      <c r="B24" s="72"/>
      <c r="C24" s="72"/>
      <c r="D24" s="72"/>
      <c r="E24" s="72"/>
      <c r="F24" s="108">
        <v>13830</v>
      </c>
      <c r="K24" s="12"/>
    </row>
    <row r="25" spans="1:6" ht="32.25" customHeight="1">
      <c r="A25" s="72" t="s">
        <v>18</v>
      </c>
      <c r="B25" s="72"/>
      <c r="C25" s="72"/>
      <c r="D25" s="72"/>
      <c r="E25" s="72"/>
      <c r="F25" s="40">
        <f>F24/F15*F20</f>
        <v>0</v>
      </c>
    </row>
    <row r="26" spans="1:6" ht="32.25" customHeight="1">
      <c r="A26" s="72" t="s">
        <v>41</v>
      </c>
      <c r="B26" s="72"/>
      <c r="C26" s="72"/>
      <c r="D26" s="72"/>
      <c r="E26" s="72"/>
      <c r="F26" s="44">
        <f>F14/(F23+F19+E10+F22)</f>
        <v>0.9999999999999998</v>
      </c>
    </row>
    <row r="27" spans="1:7" ht="17.25" customHeight="1">
      <c r="A27" s="73" t="s">
        <v>10</v>
      </c>
      <c r="B27" s="73"/>
      <c r="C27" s="73"/>
      <c r="D27" s="73"/>
      <c r="E27" s="73"/>
      <c r="F27" s="73"/>
      <c r="G27" s="73"/>
    </row>
    <row r="28" spans="1:6" ht="32.25" customHeight="1">
      <c r="A28" s="72" t="s">
        <v>23</v>
      </c>
      <c r="B28" s="74"/>
      <c r="C28" s="74"/>
      <c r="D28" s="74"/>
      <c r="E28" s="74"/>
      <c r="F28" s="44">
        <f>F17*F26</f>
        <v>0.05099999999999998</v>
      </c>
    </row>
    <row r="29" spans="1:6" ht="32.25" customHeight="1">
      <c r="A29" s="72" t="s">
        <v>26</v>
      </c>
      <c r="B29" s="72"/>
      <c r="C29" s="72"/>
      <c r="D29" s="72"/>
      <c r="E29" s="72"/>
      <c r="F29" s="40">
        <f>3.23*F26*F15*F17</f>
        <v>407.93572469999987</v>
      </c>
    </row>
    <row r="30" ht="27.75" customHeight="1">
      <c r="A30" s="8" t="s">
        <v>42</v>
      </c>
    </row>
    <row r="31" spans="1:8" ht="48" customHeight="1">
      <c r="A31" s="109" t="s">
        <v>12</v>
      </c>
      <c r="B31" s="109" t="s">
        <v>16</v>
      </c>
      <c r="C31" s="110" t="s">
        <v>19</v>
      </c>
      <c r="D31" s="111" t="s">
        <v>2</v>
      </c>
      <c r="E31" s="112" t="s">
        <v>43</v>
      </c>
      <c r="F31" s="113"/>
      <c r="G31" s="17"/>
      <c r="H31" s="18"/>
    </row>
    <row r="32" spans="1:8" ht="17.25" customHeight="1">
      <c r="A32" s="2" t="s">
        <v>1</v>
      </c>
      <c r="B32" s="114">
        <f>37959-14.5</f>
        <v>37944.5</v>
      </c>
      <c r="C32" s="115">
        <f>F23</f>
        <v>198.40842648232555</v>
      </c>
      <c r="D32" s="116">
        <v>13830</v>
      </c>
      <c r="E32" s="117">
        <f>C32/B32*F15+D32/B32*F16</f>
        <v>14.51244167815009</v>
      </c>
      <c r="F32" s="117"/>
      <c r="G32" s="19"/>
      <c r="H32" s="20"/>
    </row>
    <row r="33" ht="18" customHeight="1"/>
    <row r="34" s="119" customFormat="1" ht="18.75">
      <c r="A34" s="118" t="s">
        <v>57</v>
      </c>
    </row>
    <row r="35" spans="1:5" s="119" customFormat="1" ht="15.75">
      <c r="A35" s="98" t="s">
        <v>58</v>
      </c>
      <c r="B35" s="98" t="s">
        <v>59</v>
      </c>
      <c r="C35" s="120" t="s">
        <v>60</v>
      </c>
      <c r="D35" s="120"/>
      <c r="E35" s="98" t="s">
        <v>61</v>
      </c>
    </row>
    <row r="36" spans="1:5" s="119" customFormat="1" ht="15.75">
      <c r="A36" s="98" t="s">
        <v>29</v>
      </c>
      <c r="B36" s="121">
        <f>16.2*G6</f>
        <v>1291.14</v>
      </c>
      <c r="C36" s="122">
        <f>E6*F15+G6*E32</f>
        <v>1426.5681117485622</v>
      </c>
      <c r="D36" s="122"/>
      <c r="E36" s="123">
        <f>C36-B36</f>
        <v>135.42811174856206</v>
      </c>
    </row>
    <row r="37" spans="1:5" s="119" customFormat="1" ht="15.75">
      <c r="A37" s="98" t="s">
        <v>33</v>
      </c>
      <c r="B37" s="121">
        <f>16.2*G7</f>
        <v>1305.7199999999998</v>
      </c>
      <c r="C37" s="122">
        <f>E7*F15+G7*E32</f>
        <v>1367.8139992588972</v>
      </c>
      <c r="D37" s="122"/>
      <c r="E37" s="123">
        <f>C37-B37</f>
        <v>62.093999258897384</v>
      </c>
    </row>
    <row r="38" spans="1:5" s="119" customFormat="1" ht="15.75">
      <c r="A38" s="98" t="s">
        <v>32</v>
      </c>
      <c r="B38" s="121">
        <f>16.2*G8</f>
        <v>1684.8</v>
      </c>
      <c r="C38" s="122">
        <f>E8*F15+E32*G8</f>
        <v>1558.8217345276082</v>
      </c>
      <c r="D38" s="122"/>
      <c r="E38" s="123">
        <f>C38-B38</f>
        <v>-125.97826547239174</v>
      </c>
    </row>
    <row r="39" spans="1:5" s="119" customFormat="1" ht="15.75">
      <c r="A39" s="98" t="s">
        <v>44</v>
      </c>
      <c r="B39" s="121">
        <f>16.2*G9</f>
        <v>1811.1599999999999</v>
      </c>
      <c r="C39" s="122">
        <f>E9*F15+E32*G9</f>
        <v>1741.35769961718</v>
      </c>
      <c r="D39" s="122"/>
      <c r="E39" s="123">
        <f>C39-B39</f>
        <v>-69.8023003828198</v>
      </c>
    </row>
    <row r="42" spans="1:3" ht="15">
      <c r="A42" s="3" t="s">
        <v>24</v>
      </c>
      <c r="B42" s="3"/>
      <c r="C42" s="3" t="s">
        <v>25</v>
      </c>
    </row>
  </sheetData>
  <sheetProtection/>
  <mergeCells count="27">
    <mergeCell ref="C39:D39"/>
    <mergeCell ref="E31:F31"/>
    <mergeCell ref="E32:F32"/>
    <mergeCell ref="C35:D35"/>
    <mergeCell ref="C36:D36"/>
    <mergeCell ref="C37:D37"/>
    <mergeCell ref="C38:D38"/>
    <mergeCell ref="A24:E24"/>
    <mergeCell ref="A25:E25"/>
    <mergeCell ref="A26:E26"/>
    <mergeCell ref="A27:G27"/>
    <mergeCell ref="A28:E28"/>
    <mergeCell ref="A29:E29"/>
    <mergeCell ref="A14:B14"/>
    <mergeCell ref="A19:E19"/>
    <mergeCell ref="A20:E20"/>
    <mergeCell ref="A21:E21"/>
    <mergeCell ref="A22:E22"/>
    <mergeCell ref="A23:E23"/>
    <mergeCell ref="A1:G1"/>
    <mergeCell ref="A2:G2"/>
    <mergeCell ref="A3:G3"/>
    <mergeCell ref="A10:B10"/>
    <mergeCell ref="A12:B13"/>
    <mergeCell ref="C12:D12"/>
    <mergeCell ref="E12:F12"/>
    <mergeCell ref="G12:G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2021-10-26T11:03:21Z</cp:lastPrinted>
  <dcterms:created xsi:type="dcterms:W3CDTF">1996-10-08T23:32:33Z</dcterms:created>
  <dcterms:modified xsi:type="dcterms:W3CDTF">2021-10-28T07:24:54Z</dcterms:modified>
  <cp:category/>
  <cp:version/>
  <cp:contentType/>
  <cp:contentStatus/>
</cp:coreProperties>
</file>